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RPL480\Downloads\2025\"/>
    </mc:Choice>
  </mc:AlternateContent>
  <xr:revisionPtr revIDLastSave="0" documentId="13_ncr:1_{9435F867-B747-435C-A0B0-F6ADAA68CAAA}" xr6:coauthVersionLast="47" xr6:coauthVersionMax="47" xr10:uidLastSave="{00000000-0000-0000-0000-000000000000}"/>
  <bookViews>
    <workbookView xWindow="-120" yWindow="-120" windowWidth="29040" windowHeight="15720"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21" i="1" l="1"/>
  <c r="N20" i="1"/>
  <c r="N19" i="1"/>
  <c r="N18" i="1"/>
  <c r="N17" i="1"/>
  <c r="N16" i="1"/>
  <c r="N15" i="1"/>
  <c r="N14" i="1"/>
  <c r="N13" i="1"/>
  <c r="N12" i="1"/>
  <c r="N11" i="1"/>
  <c r="N6"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N37" i="1"/>
  <c r="O37" i="1" s="1"/>
  <c r="N38" i="1"/>
  <c r="O38" i="1" s="1"/>
  <c r="N39" i="1"/>
  <c r="O39" i="1" s="1"/>
  <c r="N2" i="1"/>
  <c r="O2" i="1" s="1"/>
</calcChain>
</file>

<file path=xl/sharedStrings.xml><?xml version="1.0" encoding="utf-8"?>
<sst xmlns="http://schemas.openxmlformats.org/spreadsheetml/2006/main" count="441" uniqueCount="219">
  <si>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</si>
  <si>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</si>
  <si>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</si>
  <si>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</si>
  <si>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</si>
  <si>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</si>
  <si>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</si>
  <si>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</si>
  <si>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</si>
  <si>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</si>
  <si>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</si>
  <si>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</si>
  <si>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</si>
  <si>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</si>
  <si>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</si>
  <si>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</si>
  <si>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</si>
  <si>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</si>
  <si>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</si>
  <si>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</si>
  <si>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</si>
  <si>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</si>
  <si>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</si>
  <si>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</si>
  <si>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</si>
  <si>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</si>
  <si>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</si>
  <si>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</si>
  <si>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</si>
  <si>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</si>
  <si>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</si>
  <si>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</si>
  <si>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</si>
  <si>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</si>
  <si>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</si>
  <si>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</si>
  <si>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</si>
  <si>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</si>
  <si>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</si>
  <si>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</si>
  <si>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</si>
  <si>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</si>
  <si>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</si>
  <si>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</si>
  <si>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</si>
  <si>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</si>
  <si>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</si>
  <si>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</si>
  <si>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</si>
  <si>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</si>
  <si>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</si>
  <si>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</si>
  <si>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</si>
  <si>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</si>
  <si>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</si>
  <si>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</si>
  <si>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</si>
  <si>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</si>
  <si>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</si>
  <si>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</si>
  <si>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</si>
  <si>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</si>
  <si>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</si>
  <si>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</si>
  <si>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</si>
  <si>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</si>
  <si>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</si>
  <si>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</si>
  <si>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</si>
  <si>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</si>
  <si>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</si>
  <si>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</si>
  <si>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</si>
  <si>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</si>
  <si>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</si>
  <si>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</si>
  <si>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</si>
  <si>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</si>
  <si>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</si>
  <si>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</si>
  <si>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</si>
  <si>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</si>
  <si>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</si>
  <si>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</si>
  <si>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</si>
  <si>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</si>
  <si>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</si>
  <si>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</si>
  <si>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</si>
  <si>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</si>
  <si>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</si>
  <si>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</si>
  <si>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</si>
  <si>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</si>
  <si>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</si>
  <si>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</si>
  <si>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</si>
  <si>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</si>
  <si>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</si>
  <si>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</si>
  <si>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</si>
  <si>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</si>
  <si>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</si>
  <si>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</si>
  <si>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</si>
  <si>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</si>
  <si>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</si>
  <si>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</si>
  <si>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</si>
  <si>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</si>
  <si>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</si>
  <si>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</si>
  <si>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</si>
  <si>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</si>
  <si>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</si>
  <si>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</si>
  <si>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</si>
  <si>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</si>
  <si>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</si>
  <si>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</si>
  <si>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</si>
  <si>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</si>
  <si>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</si>
  <si>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</si>
  <si>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</si>
  <si>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</si>
  <si>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</si>
  <si>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</si>
  <si>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</si>
  <si>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</si>
  <si>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</si>
  <si>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</si>
  <si>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</si>
  <si>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</si>
  <si>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</si>
  <si>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</si>
  <si>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</si>
  <si>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</si>
  <si>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</si>
  <si>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</si>
  <si>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</si>
  <si>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</si>
  <si>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</si>
  <si>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</si>
  <si>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</si>
  <si>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</si>
  <si>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</si>
  <si>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</si>
  <si>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</si>
  <si>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</si>
  <si>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</si>
  <si>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</si>
  <si>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</si>
  <si>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</si>
  <si>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</si>
  <si>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</si>
  <si>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</si>
  <si>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</si>
  <si>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</si>
  <si>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</si>
  <si>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</si>
  <si>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</si>
  <si>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</si>
  <si>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</si>
  <si>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</si>
  <si>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</si>
  <si>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</si>
  <si>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</si>
  <si>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</si>
  <si>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</si>
  <si>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</si>
  <si>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</si>
  <si>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</si>
  <si>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</si>
  <si>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</si>
  <si>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</si>
  <si>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</si>
  <si>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</si>
  <si>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</si>
  <si>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</si>
  <si>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</si>
  <si>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</si>
  <si>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</si>
  <si>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</si>
  <si>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</si>
  <si>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En marzo de 2025, se alcanzó un cumplimiento del 108%, resultado de 944 pagos efectivos frente a 871 cuentas causadas. Este desbalance ocurre porque los pagos realizados incluyen cuentas pendientes de meses anteriores, lo que provoca que los pagos superen las causaciones del periodo en cuestión.</t>
  </si>
  <si>
    <t>&gt;=80%</t>
  </si>
  <si>
    <t>&lt;=10%</t>
  </si>
  <si>
    <t>&lt;=2%</t>
  </si>
  <si>
    <t>&lt;=20</t>
  </si>
  <si>
    <t>&lt;8%</t>
  </si>
  <si>
    <t xml:space="preserve">La ESE Hospital Rosario Pumarejo de López inscribió 4 iniciativas de proyectos, estas fueron aprobadas en el mes de enero 2025. Actualmente la ESE se enecuentra en proceso de Formulación bajo la metodología MGA y a la espera de asignación  deevaluador técnico por parte de la SSD. </t>
  </si>
  <si>
    <t>La implementación del sistema de costos de la ESE se ha ejecutado en su totalidad. De acuerdo con las actividades descritas en la certificación, el módulo ya genera informes de rentabilidad por servicios, los cuales se encuentran en proceso de conciliación con el módulo de contabilidad.</t>
  </si>
  <si>
    <t>Se refleja un rezago de 18%,  concentrado en ERP que no es posible radicar la totalidad de servicios facturados por barreras, tales como: No generación de autorizaciones oportunas, problemas en plataforma web, demora en  legalización de acuerdos de voluntades.</t>
  </si>
  <si>
    <t>Los gastos reflejados en el estado de resultados están, en su mayoría, concentrados en los rubros de mantenimiento, así como en los honorarios del personal administrativo. la ESE se encuentra constantemente en la política de contención del gasto y que estos no afecten el resultado del ejercicio.</t>
  </si>
  <si>
    <t xml:space="preserve">El Hospital tiene tercerizado el servicio de imagenologia, a la fecha no cumple con certificación RETIE, Res. 3100/2019, necesaria para la presentación de proyectos de dotación de los servicios de apoyo diagnostico ante el Ministerio de Salud. </t>
  </si>
  <si>
    <t>&lt;=60</t>
  </si>
  <si>
    <t>Con corte al 31/03/2025 la mayoria de los contratos de prestación de servicios y apoyo a la gestión del hospital tienen plazo de ejecución superior a 6 meses, correspondiente a una valoración optima, el plazo de ejecución está determinado por el presupuesto asignado para la vigencia 2025.</t>
  </si>
  <si>
    <t>De acuerdo al plan de trabajo diseñado para la implementación del proceso de formalización en la ESE, es importante resaltar que a corte 31 de marzo de 2025 se han ejecutado 16 actividades de 18 programadas. lo anterior obedece a que la entidad ha implementado la primera fase de formalización.</t>
  </si>
  <si>
    <t>A partir del día 02 de enero de 2025 inicia el proceso de formalización laboral en la ESE Hospital Rosario Pumarejo de López y en cumplimiento de la primera fase del proceso establecido en el estudio técnico son vinculados 75 personas a la planta temporal detallado así; 55 Auxiliares de enfermería; 10 Enfermeros; 2 Bacteriólogos; 2 Instrumentadoras; 1 Fisioterapista y 5 Camilleros.</t>
  </si>
  <si>
    <t>&lt;=10</t>
  </si>
  <si>
    <t xml:space="preserve">La entidad radicó proyecto denominado: "Construcción de la Unidad de Salud Mental el 13 de enero de 2025, ante las observaciones planteadas por el Ministerio de Salud y Protección Social la ESE procedió a realziar los ajustes y se radicó el dia 07/03/2025. A espera de viabilidad para ejecución. </t>
  </si>
  <si>
    <t>El resultado de cumplimiento intermedio que se reporta a  marzo 2025, obedece a que el valor recaudado durante el periodo es de vigencias anteriores, sin embargo para el segundo trimestre se espera un mejor desempeño de este indicador.</t>
  </si>
  <si>
    <t>El resultado del 99%, obedece a un excelente gestión de recaudo de la ESE frente a lo proyectado para recuardar de vigencias anteriores en el año 2025, de mantener esta siticaion se superaria la meta planteada.</t>
  </si>
  <si>
    <t xml:space="preserve">El Hospital cuenta con el presupuesto para la compra conjunta de medicamentos, hasta la fecha se ha cumplido con el ajuste al manual de contratación, envío de la mariz de medicamentos y expedición de CDP. </t>
  </si>
  <si>
    <t>Los costos más representativos en el análisis son los correspondientes a  honorarios del personal asistencial, insumos para la prestación de servicios y los de apoyo de imágenes diagnósticas, sobre los cuales se ejerce control y monitoreo permanente.</t>
  </si>
  <si>
    <t>Los 5 primeros lugares en la venta de servicios de salud del régimen subsidiado que representa el 86,3% del total facturado del periodo analizado estan concentrados en Coosalud, Cajacopi, Dusakawi , Asmet Salud y Nueva EPS, cuyo desempeño aumentó en un 13% respecto del periodo anterior.</t>
  </si>
  <si>
    <t>El indicador evidencia un bajo porcentaje de devoluciones sobre el monto radicado del periodo, marcando una disminución significativa, en comparacion a la vigencia anterior, esto gracias a las estrategias implementadas en  todas las areas del proceso de facturacion.</t>
  </si>
  <si>
    <t>La ESE logra cubrir el 45% de sus compromisos. La tendencia de este indicador es de un aumento progresivo de un periodo a otro dado los logros en la gestión del recaudo de cada periodo y la política de austeridad del gasto.</t>
  </si>
  <si>
    <t>La ESE durante el mes de Marzo de 2025, cumplió con la cancelación de salarios y prestaciones sociales del personal de planta personal por la suma de ($342.941.797) correspondiente a 124 funcionarios activos.</t>
  </si>
  <si>
    <t xml:space="preserve">Se registraron 289 eventos obstetricos: 59 partos vaginales, 140 cesáreas, 90 abortos. Con 94,12% adherencia a planificacion pos evento obstetrico.Esto refleja adherencia a la Res.3280/2018 MSPS. Se indica a red IPS baja complejidad seguimiento el 5,88% que no accedio. </t>
  </si>
  <si>
    <t>Se identificaron 22 menores de 5 años con Desnutrición Aguda (DNT), de los cuales se atendieron el 100%. Durante este periodo todos los casos correspondieron al diagnóstico de DNT aguda moderada y severa. Se insiste desde la gerencia de la ESE en la creaciòn del CRN conjunto con el ICBF.</t>
  </si>
  <si>
    <t>Se atendieron 22 menores de 5 años de los cuales trece (13) presentaron DNT Aguda con EDA/IRA, como resultado un 59% de niños hospitalizados con EDA/IRA.100% de los niños egresaron recuperados. Se gestiona activación oportuna de ruta con IPS baja complejidad e ICBF para mejorar resultados esperados.</t>
  </si>
  <si>
    <t>Se atendieron 22 menores con DNT, se clasificaron todos  como DNT Aguda moderada/severa. 100% egresaron recuperados. Se gestiona el Centro de Recuperación Nutricional con ICBF en la ESE para optimizar la captación temprana y resultados esperados.</t>
  </si>
  <si>
    <t>La producción quirúrgica tuvo un aumento del 14% en marzo con relacion a febrero 2025 debido, al aumento de horas quirofanos y por la capacidad instalada no se coloca en riesgo la atención a los usuarios. Se gestiona optimizar los tiempos quirurgicos de la ESE.</t>
  </si>
  <si>
    <t>Se registraron 199 eventos obstetricos: 59 partos vaginales y 140 cesáreas, con  0% infecciones postcesárea.Se gestiona la adherencia a las Guías de Práctica Clínica,profilaxis prequirúrgica y cuidados poscesárea por la puérpera. Se espera mantener los resultados esperados.</t>
  </si>
  <si>
    <t>Los egresos hospitalarios aumentaron un 5,94%, pasando de 976 a 1034 en el mes de marzo.El aumento se asocia ala confianza de los usuarios en la entidad y gestión administrativa de contratación.Se gestiona promover apertura de servicios no habilitados.</t>
  </si>
  <si>
    <t xml:space="preserve">Se atendieron 2789 ingresos por urgencias, 416 permanecieron más de 24 horas, siendo el 14,91%. El incremento se relaciona con limitada disponibilidad camas hospitalarias, aislamientos obligatorio, remisiones servicios no habilitados. Se gestiona servicio extensión hospitalaria para lograr la meta. </t>
  </si>
  <si>
    <t>Se reportaron 1034 egresos hospitalarios, de los cuales el 19,05 % presentó una estancia superior a ocho días. El aumento se asocia a la adherencia a GPC, estrategias optimizar giro/cama. Se gestiona servicio de Extensión hospitalaria para mantener los resultados.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</si>
</sst>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2">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0" fontId="0" fillId="0" borderId="1" xfId="0"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zoomScale="90" zoomScaleNormal="90" workbookViewId="0">
      <pane xSplit="1" ySplit="1" topLeftCell="J5" activePane="bottomRight" state="frozen"/>
      <selection pane="topRight" activeCell="B1" sqref="B1"/>
      <selection pane="bottomLeft" activeCell="A2" sqref="A2"/>
      <selection pane="bottomRight" activeCell="R38" sqref="R38"/>
    </sheetView>
  </sheetViews>
  <sheetFormatPr baseColWidth="10" defaultRowHeight="14.25"/>
  <cols>
    <col min="2" max="2" width="11.375" bestFit="1" customWidth="1"/>
    <col min="3" max="3" width="33.375" bestFit="1" customWidth="1"/>
    <col min="4" max="4" width="50.875" bestFit="1" customWidth="1"/>
    <col min="5" max="5" width="19.375" customWidth="1"/>
    <col min="6" max="6" width="41.875" customWidth="1"/>
    <col min="7" max="7" width="44.125" customWidth="1"/>
    <col min="8" max="8" width="37.875" customWidth="1"/>
    <col min="9" max="9" width="45.625" customWidth="1"/>
    <col min="10" max="10" width="26.375" style="27" customWidth="1"/>
    <col min="11" max="11" width="12.375" style="28" customWidth="1"/>
    <col min="12" max="12" width="15" style="28" customWidth="1"/>
    <col min="13" max="13" width="16.375" customWidth="1"/>
    <col min="15" max="15" width="10.875" customWidth="1"/>
    <col min="16" max="16" width="60.875" style="32" customWidth="1"/>
    <col min="17" max="17" width="53.875" customWidth="1"/>
    <col min="18" max="18" width="37" style="32" customWidth="1"/>
    <col min="19" max="19" width="16.625" customWidth="1"/>
  </cols>
  <sheetData>
    <row r="1" spans="1:19" ht="30">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2.75">
      <c r="A2" s="4">
        <v>1</v>
      </c>
      <c r="B2" s="5">
        <v>892399994</v>
      </c>
      <c r="C2" s="6" t="s">
        <v>183</v>
      </c>
      <c r="D2" s="5" t="s">
        <v>182</v>
      </c>
      <c r="E2" s="7" t="s">
        <v>15</v>
      </c>
      <c r="F2" s="8" t="s">
        <v>16</v>
      </c>
      <c r="G2" s="9" t="s">
        <v>17</v>
      </c>
      <c r="H2" s="10" t="s">
        <v>18</v>
      </c>
      <c r="I2" s="11" t="s">
        <v>19</v>
      </c>
      <c r="J2" s="25" t="s">
        <v>20</v>
      </c>
      <c r="K2" s="26">
        <v>3</v>
      </c>
      <c r="L2" s="26">
        <v>3</v>
      </c>
      <c r="M2" s="12">
        <v>1</v>
      </c>
      <c r="N2" s="29" t="str">
        <f>IF(J2="NA","NA",IF(J2="SD","SD",IF(J2="EP","EP",K2/L2)))</f>
        <v>NA</v>
      </c>
      <c r="O2" s="13">
        <f>IF(J2="NA",4,IF(J2="SD",5,IF(J2="EP",6,IF(AND(N2&gt;(79%*M2)),3,IF(AND(N2&gt;=(60%*M2)),2,IF(AND(N2&lt;(60%*M2)),1))))))</f>
        <v>4</v>
      </c>
      <c r="P2" s="25" t="s">
        <v>20</v>
      </c>
      <c r="Q2" s="14" t="s">
        <v>21</v>
      </c>
      <c r="R2" s="35" t="s">
        <v>184</v>
      </c>
      <c r="S2" s="15">
        <v>45747</v>
      </c>
    </row>
    <row r="3" spans="1:19" ht="85.5">
      <c r="A3" s="4">
        <v>2</v>
      </c>
      <c r="B3" s="5">
        <v>892399994</v>
      </c>
      <c r="C3" s="6" t="s">
        <v>183</v>
      </c>
      <c r="D3" s="5" t="s">
        <v>182</v>
      </c>
      <c r="E3" s="7" t="s">
        <v>15</v>
      </c>
      <c r="F3" s="8" t="s">
        <v>16</v>
      </c>
      <c r="G3" s="9" t="s">
        <v>22</v>
      </c>
      <c r="H3" s="10" t="s">
        <v>23</v>
      </c>
      <c r="I3" s="11" t="s">
        <v>19</v>
      </c>
      <c r="J3" s="25" t="s">
        <v>20</v>
      </c>
      <c r="K3" s="26">
        <v>0</v>
      </c>
      <c r="L3" s="26">
        <v>0</v>
      </c>
      <c r="M3" s="12">
        <v>1</v>
      </c>
      <c r="N3" s="29" t="str">
        <f t="shared" ref="N3:N39" si="0">IF(J3="NA","NA",IF(J3="SD","SD",IF(J3="EP","EP",K3/L3)))</f>
        <v>NA</v>
      </c>
      <c r="O3" s="13">
        <f t="shared" ref="O3:O14" si="1">IF(J3="NA",4,IF(J3="SD",5,IF(J3="EP",6,IF(AND(N3&gt;(79%*M3)),3,IF(AND(N3&gt;=(60%*M3)),2,IF(AND(N3&lt;(60%*M3)),1))))))</f>
        <v>4</v>
      </c>
      <c r="P3" s="25" t="s">
        <v>20</v>
      </c>
      <c r="Q3" s="14" t="s">
        <v>21</v>
      </c>
      <c r="R3" s="35" t="s">
        <v>184</v>
      </c>
      <c r="S3" s="15">
        <v>45747</v>
      </c>
    </row>
    <row r="4" spans="1:19" ht="33.75">
      <c r="A4" s="4">
        <v>3</v>
      </c>
      <c r="B4" s="5">
        <v>892399994</v>
      </c>
      <c r="C4" s="6" t="s">
        <v>183</v>
      </c>
      <c r="D4" s="5" t="s">
        <v>182</v>
      </c>
      <c r="E4" s="7" t="s">
        <v>15</v>
      </c>
      <c r="F4" s="8" t="s">
        <v>142</v>
      </c>
      <c r="G4" s="9" t="s">
        <v>24</v>
      </c>
      <c r="H4" s="10" t="s">
        <v>25</v>
      </c>
      <c r="I4" s="11" t="s">
        <v>19</v>
      </c>
      <c r="J4" s="25" t="s">
        <v>20</v>
      </c>
      <c r="K4" s="26">
        <v>0</v>
      </c>
      <c r="L4" s="26">
        <v>0</v>
      </c>
      <c r="M4" s="12">
        <v>1</v>
      </c>
      <c r="N4" s="29" t="str">
        <f t="shared" si="0"/>
        <v>NA</v>
      </c>
      <c r="O4" s="13">
        <f t="shared" si="1"/>
        <v>4</v>
      </c>
      <c r="P4" s="25" t="s">
        <v>20</v>
      </c>
      <c r="Q4" s="14" t="s">
        <v>21</v>
      </c>
      <c r="R4" s="35" t="s">
        <v>184</v>
      </c>
      <c r="S4" s="15">
        <v>45747</v>
      </c>
    </row>
    <row r="5" spans="1:19" ht="71.25">
      <c r="A5" s="4">
        <v>4</v>
      </c>
      <c r="B5" s="5">
        <v>892399994</v>
      </c>
      <c r="C5" s="6" t="s">
        <v>183</v>
      </c>
      <c r="D5" s="5" t="s">
        <v>182</v>
      </c>
      <c r="E5" s="7" t="s">
        <v>15</v>
      </c>
      <c r="F5" s="8" t="s">
        <v>141</v>
      </c>
      <c r="G5" s="16" t="s">
        <v>26</v>
      </c>
      <c r="H5" s="16" t="s">
        <v>27</v>
      </c>
      <c r="I5" s="11" t="s">
        <v>19</v>
      </c>
      <c r="J5" s="25" t="s">
        <v>20</v>
      </c>
      <c r="K5" s="26">
        <v>0</v>
      </c>
      <c r="L5" s="26">
        <v>0</v>
      </c>
      <c r="M5" s="12">
        <v>1</v>
      </c>
      <c r="N5" s="29" t="str">
        <f>IF(J5="NA","NA",IF(J5="SD","SD",IF(J5="EP","EP",IF(AND(K5=0,L5=0),1,K5/L5))))</f>
        <v>NA</v>
      </c>
      <c r="O5" s="13">
        <f t="shared" si="1"/>
        <v>4</v>
      </c>
      <c r="P5" s="25" t="s">
        <v>20</v>
      </c>
      <c r="Q5" s="14" t="s">
        <v>28</v>
      </c>
      <c r="R5" s="35" t="s">
        <v>184</v>
      </c>
      <c r="S5" s="15">
        <v>45747</v>
      </c>
    </row>
    <row r="6" spans="1:19" ht="57">
      <c r="A6" s="4">
        <v>5</v>
      </c>
      <c r="B6" s="5">
        <v>892399994</v>
      </c>
      <c r="C6" s="6" t="s">
        <v>183</v>
      </c>
      <c r="D6" s="5" t="s">
        <v>182</v>
      </c>
      <c r="E6" s="7" t="s">
        <v>15</v>
      </c>
      <c r="F6" s="8" t="s">
        <v>140</v>
      </c>
      <c r="G6" s="10" t="s">
        <v>29</v>
      </c>
      <c r="H6" s="10" t="s">
        <v>30</v>
      </c>
      <c r="I6" s="11" t="s">
        <v>19</v>
      </c>
      <c r="J6" s="25" t="s">
        <v>20</v>
      </c>
      <c r="K6" s="26">
        <v>0</v>
      </c>
      <c r="L6" s="26">
        <v>0</v>
      </c>
      <c r="M6" s="12">
        <v>1</v>
      </c>
      <c r="N6" s="29" t="str">
        <f>IF(J6="NA","NA",IF(J6="SD","SD",IF(J6="EP","EP",IF(AND(K6=0,L6=0),1,K6/L6))))</f>
        <v>NA</v>
      </c>
      <c r="O6" s="13">
        <f t="shared" si="1"/>
        <v>4</v>
      </c>
      <c r="P6" s="25" t="s">
        <v>20</v>
      </c>
      <c r="Q6" s="14" t="s">
        <v>144</v>
      </c>
      <c r="R6" s="35" t="s">
        <v>184</v>
      </c>
      <c r="S6" s="15">
        <v>45747</v>
      </c>
    </row>
    <row r="7" spans="1:19" ht="71.25">
      <c r="A7" s="4">
        <v>6</v>
      </c>
      <c r="B7" s="5">
        <v>892399994</v>
      </c>
      <c r="C7" s="6" t="s">
        <v>183</v>
      </c>
      <c r="D7" s="5" t="s">
        <v>182</v>
      </c>
      <c r="E7" s="7" t="s">
        <v>15</v>
      </c>
      <c r="F7" s="8" t="s">
        <v>136</v>
      </c>
      <c r="G7" s="16" t="s">
        <v>31</v>
      </c>
      <c r="H7" s="16" t="s">
        <v>32</v>
      </c>
      <c r="I7" s="11" t="s">
        <v>19</v>
      </c>
      <c r="J7" s="25" t="s">
        <v>20</v>
      </c>
      <c r="K7" s="26">
        <v>0</v>
      </c>
      <c r="L7" s="26">
        <v>0</v>
      </c>
      <c r="M7" s="12">
        <v>1</v>
      </c>
      <c r="N7" s="29" t="str">
        <f>IF(J7="NA","NA",IF(J7="SD","SD",IF(J7="EP","EP",IF(AND(K7=0,L7=0),1,K7/L7))))</f>
        <v>NA</v>
      </c>
      <c r="O7" s="13">
        <f t="shared" si="1"/>
        <v>4</v>
      </c>
      <c r="P7" s="25" t="s">
        <v>20</v>
      </c>
      <c r="Q7" s="14" t="s">
        <v>145</v>
      </c>
      <c r="R7" s="35" t="s">
        <v>184</v>
      </c>
      <c r="S7" s="15">
        <v>45747</v>
      </c>
    </row>
    <row r="8" spans="1:19" ht="85.5">
      <c r="A8" s="4">
        <v>7</v>
      </c>
      <c r="B8" s="5">
        <v>892399994</v>
      </c>
      <c r="C8" s="6" t="s">
        <v>183</v>
      </c>
      <c r="D8" s="5" t="s">
        <v>182</v>
      </c>
      <c r="E8" s="7" t="s">
        <v>15</v>
      </c>
      <c r="F8" s="8" t="s">
        <v>136</v>
      </c>
      <c r="G8" s="9" t="s">
        <v>33</v>
      </c>
      <c r="H8" s="10" t="s">
        <v>34</v>
      </c>
      <c r="I8" s="11" t="s">
        <v>19</v>
      </c>
      <c r="J8" s="25" t="s">
        <v>20</v>
      </c>
      <c r="K8" s="26">
        <v>0</v>
      </c>
      <c r="L8" s="26">
        <v>0</v>
      </c>
      <c r="M8" s="12">
        <v>1</v>
      </c>
      <c r="N8" s="29" t="str">
        <f>IF(J8="NA","NA",IF(J8="SD","SD",IF(J8="EP","EP",IF(AND(K8=0,L8=0),1,K8/L8))))</f>
        <v>NA</v>
      </c>
      <c r="O8" s="13">
        <f t="shared" si="1"/>
        <v>4</v>
      </c>
      <c r="P8" s="25" t="s">
        <v>20</v>
      </c>
      <c r="Q8" s="14" t="s">
        <v>146</v>
      </c>
      <c r="R8" s="35" t="s">
        <v>184</v>
      </c>
      <c r="S8" s="15">
        <v>45747</v>
      </c>
    </row>
    <row r="9" spans="1:19" ht="42.75">
      <c r="A9" s="4">
        <v>8</v>
      </c>
      <c r="B9" s="5">
        <v>892399994</v>
      </c>
      <c r="C9" s="6" t="s">
        <v>183</v>
      </c>
      <c r="D9" s="5" t="s">
        <v>182</v>
      </c>
      <c r="E9" s="7" t="s">
        <v>15</v>
      </c>
      <c r="F9" s="8" t="s">
        <v>136</v>
      </c>
      <c r="G9" s="9" t="s">
        <v>35</v>
      </c>
      <c r="H9" s="10" t="s">
        <v>36</v>
      </c>
      <c r="I9" s="11" t="s">
        <v>19</v>
      </c>
      <c r="J9" s="25" t="s">
        <v>20</v>
      </c>
      <c r="K9" s="26">
        <v>0</v>
      </c>
      <c r="L9" s="26">
        <v>0</v>
      </c>
      <c r="M9" s="12">
        <v>1</v>
      </c>
      <c r="N9" s="29" t="str">
        <f t="shared" si="0"/>
        <v>NA</v>
      </c>
      <c r="O9" s="13">
        <f t="shared" si="1"/>
        <v>4</v>
      </c>
      <c r="P9" s="25" t="s">
        <v>20</v>
      </c>
      <c r="Q9" s="14" t="s">
        <v>147</v>
      </c>
      <c r="R9" s="35" t="s">
        <v>184</v>
      </c>
      <c r="S9" s="15">
        <v>45747</v>
      </c>
    </row>
    <row r="10" spans="1:19" ht="71.25">
      <c r="A10" s="4">
        <v>9</v>
      </c>
      <c r="B10" s="5">
        <v>892399994</v>
      </c>
      <c r="C10" s="6" t="s">
        <v>183</v>
      </c>
      <c r="D10" s="5" t="s">
        <v>182</v>
      </c>
      <c r="E10" s="7" t="s">
        <v>15</v>
      </c>
      <c r="F10" s="8" t="s">
        <v>136</v>
      </c>
      <c r="G10" s="9" t="s">
        <v>37</v>
      </c>
      <c r="H10" s="10" t="s">
        <v>38</v>
      </c>
      <c r="I10" s="11" t="s">
        <v>19</v>
      </c>
      <c r="J10" s="25" t="s">
        <v>20</v>
      </c>
      <c r="K10" s="26">
        <v>0</v>
      </c>
      <c r="L10" s="26">
        <v>0</v>
      </c>
      <c r="M10" s="12">
        <v>1</v>
      </c>
      <c r="N10" s="29" t="str">
        <f t="shared" si="0"/>
        <v>NA</v>
      </c>
      <c r="O10" s="13">
        <f t="shared" si="1"/>
        <v>4</v>
      </c>
      <c r="P10" s="25" t="s">
        <v>20</v>
      </c>
      <c r="Q10" s="14" t="s">
        <v>148</v>
      </c>
      <c r="R10" s="35" t="s">
        <v>184</v>
      </c>
      <c r="S10" s="15">
        <v>45747</v>
      </c>
    </row>
    <row r="11" spans="1:19" ht="57">
      <c r="A11" s="4">
        <v>10</v>
      </c>
      <c r="B11" s="5">
        <v>892399994</v>
      </c>
      <c r="C11" s="6" t="s">
        <v>183</v>
      </c>
      <c r="D11" s="5" t="s">
        <v>182</v>
      </c>
      <c r="E11" s="7" t="s">
        <v>15</v>
      </c>
      <c r="F11" s="8" t="s">
        <v>137</v>
      </c>
      <c r="G11" s="9" t="s">
        <v>39</v>
      </c>
      <c r="H11" s="10" t="s">
        <v>40</v>
      </c>
      <c r="I11" s="11" t="s">
        <v>19</v>
      </c>
      <c r="J11" s="25" t="s">
        <v>20</v>
      </c>
      <c r="K11" s="26">
        <v>0</v>
      </c>
      <c r="L11" s="26">
        <v>50</v>
      </c>
      <c r="M11" s="12">
        <v>1</v>
      </c>
      <c r="N11" s="29" t="str">
        <f>IF(J11="NA","NA",IF(J11="SD","SD",IF(J11="EP","EP",IF(AND(K11=0,L11=0),1,IF(AND(K11=0,L11&gt;0),1,K11/L11)))))</f>
        <v>NA</v>
      </c>
      <c r="O11" s="13">
        <f t="shared" si="1"/>
        <v>4</v>
      </c>
      <c r="P11" s="25" t="s">
        <v>20</v>
      </c>
      <c r="Q11" s="14" t="s">
        <v>149</v>
      </c>
      <c r="R11" s="35" t="s">
        <v>184</v>
      </c>
      <c r="S11" s="15">
        <v>45747</v>
      </c>
    </row>
    <row r="12" spans="1:19" ht="60">
      <c r="A12" s="4">
        <v>11</v>
      </c>
      <c r="B12" s="5">
        <v>892399994</v>
      </c>
      <c r="C12" s="6" t="s">
        <v>183</v>
      </c>
      <c r="D12" s="5" t="s">
        <v>182</v>
      </c>
      <c r="E12" s="7" t="s">
        <v>15</v>
      </c>
      <c r="F12" s="8" t="s">
        <v>137</v>
      </c>
      <c r="G12" s="16" t="s">
        <v>41</v>
      </c>
      <c r="H12" s="16" t="s">
        <v>42</v>
      </c>
      <c r="I12" s="11" t="s">
        <v>19</v>
      </c>
      <c r="J12" s="25" t="s">
        <v>186</v>
      </c>
      <c r="K12" s="26">
        <v>272</v>
      </c>
      <c r="L12" s="26">
        <v>289</v>
      </c>
      <c r="M12" s="12">
        <v>1</v>
      </c>
      <c r="N12" s="29">
        <f>IF(J12="NA","NA",IF(J12="SD","SD",IF(J12="EP","EP",IF(AND(K12=0,L12=0),1,K12/L12))))</f>
        <v>0.94117647058823528</v>
      </c>
      <c r="O12" s="13">
        <f t="shared" si="1"/>
        <v>3</v>
      </c>
      <c r="P12" s="33" t="s">
        <v>210</v>
      </c>
      <c r="Q12" s="14" t="s">
        <v>149</v>
      </c>
      <c r="R12" s="35" t="s">
        <v>184</v>
      </c>
      <c r="S12" s="15">
        <v>45747</v>
      </c>
    </row>
    <row r="13" spans="1:19" ht="57">
      <c r="A13" s="4">
        <v>12</v>
      </c>
      <c r="B13" s="5">
        <v>892399994</v>
      </c>
      <c r="C13" s="6" t="s">
        <v>183</v>
      </c>
      <c r="D13" s="5" t="s">
        <v>182</v>
      </c>
      <c r="E13" s="7" t="s">
        <v>15</v>
      </c>
      <c r="F13" s="8" t="s">
        <v>170</v>
      </c>
      <c r="G13" s="16" t="s">
        <v>43</v>
      </c>
      <c r="H13" s="16" t="s">
        <v>44</v>
      </c>
      <c r="I13" s="11" t="s">
        <v>19</v>
      </c>
      <c r="J13" s="25" t="s">
        <v>20</v>
      </c>
      <c r="K13" s="26">
        <v>0</v>
      </c>
      <c r="L13" s="26">
        <v>0</v>
      </c>
      <c r="M13" s="12">
        <v>1</v>
      </c>
      <c r="N13" s="29" t="str">
        <f>IF(J13="NA","NA",IF(J13="SD","SD",IF(J13="EP","EP",IF(AND(K13=0,L13=0),1,K13/L13))))</f>
        <v>NA</v>
      </c>
      <c r="O13" s="13">
        <f t="shared" si="1"/>
        <v>4</v>
      </c>
      <c r="P13" s="25" t="s">
        <v>20</v>
      </c>
      <c r="Q13" s="14" t="s">
        <v>150</v>
      </c>
      <c r="R13" s="35" t="s">
        <v>184</v>
      </c>
      <c r="S13" s="15">
        <v>45747</v>
      </c>
    </row>
    <row r="14" spans="1:19" ht="60">
      <c r="A14" s="4">
        <v>13</v>
      </c>
      <c r="B14" s="5">
        <v>892399994</v>
      </c>
      <c r="C14" s="6" t="s">
        <v>183</v>
      </c>
      <c r="D14" s="5" t="s">
        <v>182</v>
      </c>
      <c r="E14" s="7" t="s">
        <v>15</v>
      </c>
      <c r="F14" s="8" t="s">
        <v>135</v>
      </c>
      <c r="G14" s="16" t="s">
        <v>45</v>
      </c>
      <c r="H14" s="16" t="s">
        <v>46</v>
      </c>
      <c r="I14" s="11" t="s">
        <v>19</v>
      </c>
      <c r="J14" s="25" t="s">
        <v>186</v>
      </c>
      <c r="K14" s="26">
        <v>22</v>
      </c>
      <c r="L14" s="26">
        <v>22</v>
      </c>
      <c r="M14" s="12">
        <v>1</v>
      </c>
      <c r="N14" s="29">
        <f>IF(J14="NA","NA",IF(J14="SD","SD",IF(J14="EP","EP",IF(AND(K14=0,L14=0),1,K14/L14))))</f>
        <v>1</v>
      </c>
      <c r="O14" s="13">
        <f t="shared" si="1"/>
        <v>3</v>
      </c>
      <c r="P14" s="34" t="s">
        <v>211</v>
      </c>
      <c r="Q14" s="14" t="s">
        <v>150</v>
      </c>
      <c r="R14" s="35" t="s">
        <v>184</v>
      </c>
      <c r="S14" s="15">
        <v>45747</v>
      </c>
    </row>
    <row r="15" spans="1:19" ht="75">
      <c r="A15" s="4">
        <v>14</v>
      </c>
      <c r="B15" s="5">
        <v>892399994</v>
      </c>
      <c r="C15" s="6" t="s">
        <v>183</v>
      </c>
      <c r="D15" s="5" t="s">
        <v>182</v>
      </c>
      <c r="E15" s="7" t="s">
        <v>15</v>
      </c>
      <c r="F15" s="8" t="s">
        <v>143</v>
      </c>
      <c r="G15" s="16" t="s">
        <v>47</v>
      </c>
      <c r="H15" s="16" t="s">
        <v>169</v>
      </c>
      <c r="I15" s="11" t="s">
        <v>48</v>
      </c>
      <c r="J15" s="25" t="s">
        <v>187</v>
      </c>
      <c r="K15" s="26">
        <v>13</v>
      </c>
      <c r="L15" s="26">
        <v>22</v>
      </c>
      <c r="M15" s="12">
        <v>1</v>
      </c>
      <c r="N15" s="29">
        <f>IF(J15="NA","NA",IF(J15="SD","SD",IF(J15="EP","EP",IF(AND(K15=0,L15=0),0,K15/L15))))</f>
        <v>0.59090909090909094</v>
      </c>
      <c r="O15" s="13">
        <f>IF(J15="NA",4,IF(J15="SD",5,IF(J15="EP",6,IF(N15&lt;=10%,3,IF(AND(N15&gt;10%,N15&lt;=20%),2,IF(N15&gt;20%,1))))))</f>
        <v>1</v>
      </c>
      <c r="P15" s="34" t="s">
        <v>212</v>
      </c>
      <c r="Q15" s="14" t="s">
        <v>150</v>
      </c>
      <c r="R15" s="35" t="s">
        <v>184</v>
      </c>
      <c r="S15" s="15">
        <v>45747</v>
      </c>
    </row>
    <row r="16" spans="1:19" ht="114">
      <c r="A16" s="4">
        <v>15</v>
      </c>
      <c r="B16" s="5">
        <v>892399994</v>
      </c>
      <c r="C16" s="6" t="s">
        <v>183</v>
      </c>
      <c r="D16" s="5" t="s">
        <v>182</v>
      </c>
      <c r="E16" s="7" t="s">
        <v>15</v>
      </c>
      <c r="F16" s="8" t="s">
        <v>135</v>
      </c>
      <c r="G16" s="30" t="s">
        <v>166</v>
      </c>
      <c r="H16" s="31" t="s">
        <v>167</v>
      </c>
      <c r="I16" s="11" t="s">
        <v>19</v>
      </c>
      <c r="J16" s="25" t="s">
        <v>186</v>
      </c>
      <c r="K16" s="26">
        <v>20</v>
      </c>
      <c r="L16" s="26">
        <v>22</v>
      </c>
      <c r="M16" s="12">
        <v>1</v>
      </c>
      <c r="N16" s="29">
        <f>IF(J16="NA","NA",IF(J16="SD","SD",IF(J16="EP","EP",IF(AND(K16=0,L16=0),1,K16/L16))))</f>
        <v>0.90909090909090906</v>
      </c>
      <c r="O16" s="13">
        <f>IF(J16="NA",4,IF(J16="SD",5,IF(J16="EP",6,IF(AND(N16&gt;(79%*M16)),3,IF(AND(N16&gt;=(60%*M16)),2,IF(AND(N16&lt;(60%*M16)),1))))))</f>
        <v>3</v>
      </c>
      <c r="P16" s="34" t="s">
        <v>213</v>
      </c>
      <c r="Q16" s="14" t="s">
        <v>150</v>
      </c>
      <c r="R16" s="36"/>
      <c r="S16" s="15">
        <v>45747</v>
      </c>
    </row>
    <row r="17" spans="1:19" ht="60">
      <c r="A17" s="4">
        <v>16</v>
      </c>
      <c r="B17" s="5">
        <v>892399994</v>
      </c>
      <c r="C17" s="6" t="s">
        <v>183</v>
      </c>
      <c r="D17" s="5" t="s">
        <v>182</v>
      </c>
      <c r="E17" s="7" t="s">
        <v>15</v>
      </c>
      <c r="F17" s="8" t="s">
        <v>134</v>
      </c>
      <c r="G17" s="9" t="s">
        <v>49</v>
      </c>
      <c r="H17" s="10" t="s">
        <v>50</v>
      </c>
      <c r="I17" s="11" t="s">
        <v>51</v>
      </c>
      <c r="J17" s="39">
        <v>0.1</v>
      </c>
      <c r="K17" s="26">
        <f>+(2650-2322)</f>
        <v>328</v>
      </c>
      <c r="L17" s="26">
        <v>2322</v>
      </c>
      <c r="M17" s="12">
        <v>1</v>
      </c>
      <c r="N17" s="29">
        <f>IF(J17="NA","NA",IF(J17="SD","SD",IF(J17="EP","EP",IF(AND(K17=0,L17=0),0,K17/L17))))</f>
        <v>0.14125753660637383</v>
      </c>
      <c r="O17" s="13">
        <f>IF(J17="NA",4,IF(J17="SD",5,IF(AND(N17&gt;=-5%,N17&lt;=10%),3,IF(OR(AND(N17&gt;=-10%,N17&lt;-5%),AND(N17&gt;10%,N17&lt;=15%)),2,1))))</f>
        <v>2</v>
      </c>
      <c r="P17" s="33" t="s">
        <v>214</v>
      </c>
      <c r="Q17" s="14" t="s">
        <v>151</v>
      </c>
      <c r="R17" s="36"/>
      <c r="S17" s="15">
        <v>45747</v>
      </c>
    </row>
    <row r="18" spans="1:19" ht="60">
      <c r="A18" s="4">
        <v>17</v>
      </c>
      <c r="B18" s="5">
        <v>892399994</v>
      </c>
      <c r="C18" s="6" t="s">
        <v>183</v>
      </c>
      <c r="D18" s="5" t="s">
        <v>182</v>
      </c>
      <c r="E18" s="7" t="s">
        <v>15</v>
      </c>
      <c r="F18" s="8" t="s">
        <v>134</v>
      </c>
      <c r="G18" s="16" t="s">
        <v>52</v>
      </c>
      <c r="H18" s="16" t="s">
        <v>53</v>
      </c>
      <c r="I18" s="11" t="s">
        <v>54</v>
      </c>
      <c r="J18" s="25" t="s">
        <v>188</v>
      </c>
      <c r="K18" s="26">
        <v>0</v>
      </c>
      <c r="L18" s="26">
        <v>140</v>
      </c>
      <c r="M18" s="12">
        <v>1</v>
      </c>
      <c r="N18" s="29">
        <f>IF(J18="NA","NA",IF(J18="SD","SD",IF(J18="EP","EP",IF(AND(K18=0,L18=0),0,K18/L18))))</f>
        <v>0</v>
      </c>
      <c r="O18" s="13">
        <f>IF(J18="NA",4,IF(J18="SD",5,IF(J18="EP",6,IF(AND(N18&lt;=(2%*M18)),3,IF(N18&lt;(4%*M18),2,1)))))</f>
        <v>3</v>
      </c>
      <c r="P18" s="33" t="s">
        <v>215</v>
      </c>
      <c r="Q18" s="18" t="s">
        <v>21</v>
      </c>
      <c r="R18" s="36"/>
      <c r="S18" s="15">
        <v>45747</v>
      </c>
    </row>
    <row r="19" spans="1:19" ht="60">
      <c r="A19" s="4">
        <v>18</v>
      </c>
      <c r="B19" s="5">
        <v>892399994</v>
      </c>
      <c r="C19" s="6" t="s">
        <v>183</v>
      </c>
      <c r="D19" s="5" t="s">
        <v>182</v>
      </c>
      <c r="E19" s="7" t="s">
        <v>15</v>
      </c>
      <c r="F19" s="8" t="s">
        <v>133</v>
      </c>
      <c r="G19" s="9" t="s">
        <v>55</v>
      </c>
      <c r="H19" s="10" t="s">
        <v>56</v>
      </c>
      <c r="I19" s="11" t="s">
        <v>57</v>
      </c>
      <c r="J19" s="25">
        <v>0.15</v>
      </c>
      <c r="K19" s="26">
        <f>+(1034-976)</f>
        <v>58</v>
      </c>
      <c r="L19" s="26">
        <v>976</v>
      </c>
      <c r="M19" s="12">
        <v>1</v>
      </c>
      <c r="N19" s="29">
        <f>IF(J19="NA","NA",IF(J19="SD","SD",IF(J19="EP","EP",IF(AND(K19=0,L19=0),0,K19/L19))))</f>
        <v>5.9426229508196718E-2</v>
      </c>
      <c r="O19" s="13">
        <f>IF(J19="NA",4,IF(J19="SD",5,IF(AND(N19&gt;=-5%,N19&lt;=15%),3,IF(OR(AND(N19&gt;=-10%,N19&lt;-5%),AND(N19&gt;15%,N19&lt;=20%)),2,1))))</f>
        <v>3</v>
      </c>
      <c r="P19" s="33" t="s">
        <v>216</v>
      </c>
      <c r="Q19" s="14" t="s">
        <v>152</v>
      </c>
      <c r="R19" s="36"/>
      <c r="S19" s="15">
        <v>45747</v>
      </c>
    </row>
    <row r="20" spans="1:19" ht="60">
      <c r="A20" s="4">
        <v>19</v>
      </c>
      <c r="B20" s="5">
        <v>892399994</v>
      </c>
      <c r="C20" s="6" t="s">
        <v>183</v>
      </c>
      <c r="D20" s="5" t="s">
        <v>182</v>
      </c>
      <c r="E20" s="7" t="s">
        <v>15</v>
      </c>
      <c r="F20" s="8" t="s">
        <v>132</v>
      </c>
      <c r="G20" s="9" t="s">
        <v>58</v>
      </c>
      <c r="H20" s="16" t="s">
        <v>59</v>
      </c>
      <c r="I20" s="11" t="s">
        <v>60</v>
      </c>
      <c r="J20" s="25" t="s">
        <v>189</v>
      </c>
      <c r="K20" s="26">
        <v>197</v>
      </c>
      <c r="L20" s="26">
        <v>1034</v>
      </c>
      <c r="M20" s="12">
        <v>1</v>
      </c>
      <c r="N20" s="29">
        <f>IF(J20="NA","NA",IF(J20="SD","SD",IF(J20="EP","EP",IF(AND(K20=0,L20=0),0,K20/L20))))</f>
        <v>0.19052224371373308</v>
      </c>
      <c r="O20" s="13">
        <f>IF(J20="NA",4,IF(J20="SD",5,IF(J20="EP",6,IF(AND(N20&lt;=(20%*M20)),3,IF(AND(N20&lt;=(30%*M20)),2,IF(AND(N20&gt;(30%*M20)),1))))))</f>
        <v>3</v>
      </c>
      <c r="P20" s="33" t="s">
        <v>218</v>
      </c>
      <c r="Q20" s="14" t="s">
        <v>153</v>
      </c>
      <c r="R20" s="36"/>
      <c r="S20" s="15">
        <v>45747</v>
      </c>
    </row>
    <row r="21" spans="1:19" ht="75">
      <c r="A21" s="4">
        <v>20</v>
      </c>
      <c r="B21" s="5">
        <v>892399994</v>
      </c>
      <c r="C21" s="6" t="s">
        <v>183</v>
      </c>
      <c r="D21" s="5" t="s">
        <v>182</v>
      </c>
      <c r="E21" s="7" t="s">
        <v>15</v>
      </c>
      <c r="F21" s="8" t="s">
        <v>168</v>
      </c>
      <c r="G21" s="9" t="s">
        <v>61</v>
      </c>
      <c r="H21" s="16" t="s">
        <v>62</v>
      </c>
      <c r="I21" s="11" t="s">
        <v>63</v>
      </c>
      <c r="J21" s="25" t="s">
        <v>190</v>
      </c>
      <c r="K21" s="26">
        <v>416</v>
      </c>
      <c r="L21" s="26">
        <v>2789</v>
      </c>
      <c r="M21" s="12">
        <v>1</v>
      </c>
      <c r="N21" s="29">
        <f>IF(J21="NA","NA",IF(J21="SD","SD",IF(J21="EP","EP",IF(AND(K21=0,L21=0),0,K21/L21))))</f>
        <v>0.14915740408748657</v>
      </c>
      <c r="O21" s="13">
        <f>IF(J21="NA",4,IF(J21="SD",5,IF(J21="EP",6,IF(N21="NA",3,IF(N21&lt;=5%,3,IF(AND(N21&gt;5%,N21&lt;=8%),2,1))))))</f>
        <v>1</v>
      </c>
      <c r="P21" s="33" t="s">
        <v>217</v>
      </c>
      <c r="Q21" s="14" t="s">
        <v>154</v>
      </c>
      <c r="R21" s="37"/>
      <c r="S21" s="15">
        <v>45747</v>
      </c>
    </row>
    <row r="22" spans="1:19" ht="75">
      <c r="A22" s="4">
        <v>21</v>
      </c>
      <c r="B22" s="5">
        <v>892399994</v>
      </c>
      <c r="C22" s="6" t="s">
        <v>183</v>
      </c>
      <c r="D22" s="5" t="s">
        <v>182</v>
      </c>
      <c r="E22" s="7" t="s">
        <v>64</v>
      </c>
      <c r="F22" s="8" t="s">
        <v>65</v>
      </c>
      <c r="G22" s="9" t="s">
        <v>66</v>
      </c>
      <c r="H22" s="9" t="s">
        <v>67</v>
      </c>
      <c r="I22" s="11" t="s">
        <v>19</v>
      </c>
      <c r="J22" s="40">
        <v>0</v>
      </c>
      <c r="K22" s="38">
        <v>11343046020</v>
      </c>
      <c r="L22" s="38">
        <v>15676466290</v>
      </c>
      <c r="M22" s="12">
        <v>1</v>
      </c>
      <c r="N22" s="29">
        <f t="shared" si="0"/>
        <v>0.72357161430160544</v>
      </c>
      <c r="O22" s="13">
        <f t="shared" ref="O22:O24" si="2">IF(J22="NA",4,IF(J22="SD",5,IF(J22="EP",6,IF(AND(N22&gt;(79%*M22)),3,IF(AND(N22&gt;=(60%*M22)),2,IF(AND(N22&lt;(60%*M22)),1))))))</f>
        <v>2</v>
      </c>
      <c r="P22" s="17" t="s">
        <v>202</v>
      </c>
      <c r="Q22" s="14" t="s">
        <v>68</v>
      </c>
      <c r="R22" s="36"/>
      <c r="S22" s="15">
        <v>45747</v>
      </c>
    </row>
    <row r="23" spans="1:19" ht="57">
      <c r="A23" s="4">
        <v>22</v>
      </c>
      <c r="B23" s="5">
        <v>892399994</v>
      </c>
      <c r="C23" s="6" t="s">
        <v>183</v>
      </c>
      <c r="D23" s="5" t="s">
        <v>182</v>
      </c>
      <c r="E23" s="7" t="s">
        <v>64</v>
      </c>
      <c r="F23" s="8" t="s">
        <v>65</v>
      </c>
      <c r="G23" s="9" t="s">
        <v>69</v>
      </c>
      <c r="H23" s="9" t="s">
        <v>70</v>
      </c>
      <c r="I23" s="11" t="s">
        <v>19</v>
      </c>
      <c r="J23" s="41">
        <v>1</v>
      </c>
      <c r="K23" s="38">
        <v>30995699160.669998</v>
      </c>
      <c r="L23" s="38">
        <v>31230748916</v>
      </c>
      <c r="M23" s="12">
        <v>1</v>
      </c>
      <c r="N23" s="29">
        <f t="shared" si="0"/>
        <v>0.99247377141155968</v>
      </c>
      <c r="O23" s="13">
        <f t="shared" si="2"/>
        <v>3</v>
      </c>
      <c r="P23" s="17" t="s">
        <v>203</v>
      </c>
      <c r="Q23" s="14" t="s">
        <v>71</v>
      </c>
      <c r="R23" s="36"/>
      <c r="S23" s="15">
        <v>45747</v>
      </c>
    </row>
    <row r="24" spans="1:19" ht="71.25">
      <c r="A24" s="4">
        <v>23</v>
      </c>
      <c r="B24" s="5">
        <v>892399994</v>
      </c>
      <c r="C24" s="6" t="s">
        <v>183</v>
      </c>
      <c r="D24" s="5" t="s">
        <v>182</v>
      </c>
      <c r="E24" s="7" t="s">
        <v>72</v>
      </c>
      <c r="F24" s="8" t="s">
        <v>73</v>
      </c>
      <c r="G24" s="9" t="s">
        <v>74</v>
      </c>
      <c r="H24" s="10" t="s">
        <v>75</v>
      </c>
      <c r="I24" s="11" t="s">
        <v>19</v>
      </c>
      <c r="J24" s="35" t="s">
        <v>20</v>
      </c>
      <c r="K24" s="35" t="s">
        <v>20</v>
      </c>
      <c r="L24" s="35" t="s">
        <v>20</v>
      </c>
      <c r="M24" s="12">
        <v>1</v>
      </c>
      <c r="N24" s="29" t="str">
        <f t="shared" si="0"/>
        <v>NA</v>
      </c>
      <c r="O24" s="13">
        <f t="shared" si="2"/>
        <v>4</v>
      </c>
      <c r="P24" s="17" t="s">
        <v>204</v>
      </c>
      <c r="Q24" s="14" t="s">
        <v>76</v>
      </c>
      <c r="R24" s="36"/>
      <c r="S24" s="15">
        <v>45747</v>
      </c>
    </row>
    <row r="25" spans="1:19" ht="60">
      <c r="A25" s="4">
        <v>24</v>
      </c>
      <c r="B25" s="5">
        <v>892399994</v>
      </c>
      <c r="C25" s="6" t="s">
        <v>183</v>
      </c>
      <c r="D25" s="5" t="s">
        <v>182</v>
      </c>
      <c r="E25" s="7" t="s">
        <v>64</v>
      </c>
      <c r="F25" s="8" t="s">
        <v>77</v>
      </c>
      <c r="G25" s="9" t="s">
        <v>78</v>
      </c>
      <c r="H25" s="10" t="s">
        <v>79</v>
      </c>
      <c r="I25" s="11" t="s">
        <v>80</v>
      </c>
      <c r="J25" s="35" t="s">
        <v>196</v>
      </c>
      <c r="K25" s="26">
        <v>6281371116.1599998</v>
      </c>
      <c r="L25" s="26">
        <v>12109851065.08</v>
      </c>
      <c r="M25" s="12">
        <v>1</v>
      </c>
      <c r="N25" s="29">
        <f t="shared" si="0"/>
        <v>0.51869928724994641</v>
      </c>
      <c r="O25" s="13">
        <f>IF(J25="NA",4,IF(J25="SD",5,IF(J25="EP",6,IF(N25&lt;=60%,3,IF(N25&lt;=80%,2,1)))))</f>
        <v>3</v>
      </c>
      <c r="P25" s="17" t="s">
        <v>205</v>
      </c>
      <c r="Q25" s="14" t="s">
        <v>81</v>
      </c>
      <c r="R25" s="36"/>
      <c r="S25" s="15">
        <v>45747</v>
      </c>
    </row>
    <row r="26" spans="1:19" ht="75">
      <c r="A26" s="4">
        <v>25</v>
      </c>
      <c r="B26" s="5">
        <v>892399994</v>
      </c>
      <c r="C26" s="6" t="s">
        <v>183</v>
      </c>
      <c r="D26" s="5" t="s">
        <v>182</v>
      </c>
      <c r="E26" s="7" t="s">
        <v>64</v>
      </c>
      <c r="F26" s="8" t="s">
        <v>77</v>
      </c>
      <c r="G26" s="9" t="s">
        <v>82</v>
      </c>
      <c r="H26" s="10" t="s">
        <v>83</v>
      </c>
      <c r="I26" s="11" t="s">
        <v>19</v>
      </c>
      <c r="J26" s="35" t="s">
        <v>186</v>
      </c>
      <c r="K26" s="26">
        <v>8</v>
      </c>
      <c r="L26" s="26">
        <v>8</v>
      </c>
      <c r="M26" s="12">
        <v>1</v>
      </c>
      <c r="N26" s="29">
        <f t="shared" si="0"/>
        <v>1</v>
      </c>
      <c r="O26" s="13">
        <f t="shared" ref="O26:O28" si="3">IF(J26="NA",4,IF(J26="SD",5,IF(J26="EP",6,IF(AND(N26&gt;(79%*M26)),3,IF(AND(N26&gt;=(60%*M26)),2,IF(AND(N26&lt;(60%*M26)),1))))))</f>
        <v>3</v>
      </c>
      <c r="P26" s="17" t="s">
        <v>192</v>
      </c>
      <c r="Q26" s="14" t="s">
        <v>84</v>
      </c>
      <c r="R26" s="36"/>
      <c r="S26" s="15">
        <v>45747</v>
      </c>
    </row>
    <row r="27" spans="1:19" ht="75">
      <c r="A27" s="4">
        <v>26</v>
      </c>
      <c r="B27" s="5">
        <v>892399994</v>
      </c>
      <c r="C27" s="6" t="s">
        <v>183</v>
      </c>
      <c r="D27" s="5" t="s">
        <v>182</v>
      </c>
      <c r="E27" s="7" t="s">
        <v>64</v>
      </c>
      <c r="F27" s="8" t="s">
        <v>85</v>
      </c>
      <c r="G27" s="9" t="s">
        <v>86</v>
      </c>
      <c r="H27" s="10" t="s">
        <v>87</v>
      </c>
      <c r="I27" s="11" t="s">
        <v>19</v>
      </c>
      <c r="J27" s="41">
        <v>1</v>
      </c>
      <c r="K27" s="26">
        <v>12731401949.43</v>
      </c>
      <c r="L27" s="26">
        <v>11102690323.207199</v>
      </c>
      <c r="M27" s="12">
        <v>1</v>
      </c>
      <c r="N27" s="29">
        <f t="shared" si="0"/>
        <v>1.1466952224019449</v>
      </c>
      <c r="O27" s="13">
        <f t="shared" si="3"/>
        <v>3</v>
      </c>
      <c r="P27" s="17" t="s">
        <v>206</v>
      </c>
      <c r="Q27" s="20" t="s">
        <v>88</v>
      </c>
      <c r="R27" s="36"/>
      <c r="S27" s="15">
        <v>45747</v>
      </c>
    </row>
    <row r="28" spans="1:19" ht="71.25">
      <c r="A28" s="4">
        <v>27</v>
      </c>
      <c r="B28" s="5">
        <v>892399994</v>
      </c>
      <c r="C28" s="6" t="s">
        <v>183</v>
      </c>
      <c r="D28" s="5" t="s">
        <v>182</v>
      </c>
      <c r="E28" s="7" t="s">
        <v>64</v>
      </c>
      <c r="F28" s="8" t="s">
        <v>85</v>
      </c>
      <c r="G28" s="9" t="s">
        <v>89</v>
      </c>
      <c r="H28" s="10" t="s">
        <v>90</v>
      </c>
      <c r="I28" s="11" t="s">
        <v>19</v>
      </c>
      <c r="J28" s="41">
        <v>0.82</v>
      </c>
      <c r="K28" s="26">
        <v>10129953906</v>
      </c>
      <c r="L28" s="26">
        <v>12731401949.43</v>
      </c>
      <c r="M28" s="12">
        <v>1</v>
      </c>
      <c r="N28" s="29">
        <f t="shared" si="0"/>
        <v>0.79566680450722316</v>
      </c>
      <c r="O28" s="13">
        <f t="shared" si="3"/>
        <v>3</v>
      </c>
      <c r="P28" s="17" t="s">
        <v>193</v>
      </c>
      <c r="Q28" s="20" t="s">
        <v>91</v>
      </c>
      <c r="R28" s="36"/>
      <c r="S28" s="15">
        <v>45747</v>
      </c>
    </row>
    <row r="29" spans="1:19" ht="60">
      <c r="A29" s="4">
        <v>28</v>
      </c>
      <c r="B29" s="5">
        <v>892399994</v>
      </c>
      <c r="C29" s="6" t="s">
        <v>183</v>
      </c>
      <c r="D29" s="5" t="s">
        <v>182</v>
      </c>
      <c r="E29" s="7" t="s">
        <v>64</v>
      </c>
      <c r="F29" s="8" t="s">
        <v>85</v>
      </c>
      <c r="G29" s="9" t="s">
        <v>92</v>
      </c>
      <c r="H29" s="9" t="s">
        <v>93</v>
      </c>
      <c r="I29" s="11" t="s">
        <v>94</v>
      </c>
      <c r="J29" s="41">
        <v>0.03</v>
      </c>
      <c r="K29" s="26">
        <v>5932256</v>
      </c>
      <c r="L29" s="26">
        <v>10129953906</v>
      </c>
      <c r="M29" s="12">
        <v>1</v>
      </c>
      <c r="N29" s="29">
        <f t="shared" si="0"/>
        <v>5.8561530042958122E-4</v>
      </c>
      <c r="O29" s="21">
        <f>IF(J29="NA",4,IF(J29="SD",5,IF(J29="EP",6,IF(N29&lt;=4%,3,IF(N29&lt;=6%,2,1)))))</f>
        <v>3</v>
      </c>
      <c r="P29" s="17" t="s">
        <v>207</v>
      </c>
      <c r="Q29" s="20" t="s">
        <v>95</v>
      </c>
      <c r="R29" s="36"/>
      <c r="S29" s="15">
        <v>45747</v>
      </c>
    </row>
    <row r="30" spans="1:19" ht="85.5">
      <c r="A30" s="4">
        <v>29</v>
      </c>
      <c r="B30" s="5">
        <v>892399994</v>
      </c>
      <c r="C30" s="6" t="s">
        <v>183</v>
      </c>
      <c r="D30" s="5" t="s">
        <v>182</v>
      </c>
      <c r="E30" s="7" t="s">
        <v>64</v>
      </c>
      <c r="F30" s="8" t="s">
        <v>96</v>
      </c>
      <c r="G30" s="9" t="s">
        <v>97</v>
      </c>
      <c r="H30" s="10" t="s">
        <v>98</v>
      </c>
      <c r="I30" s="11" t="s">
        <v>19</v>
      </c>
      <c r="J30" s="35" t="s">
        <v>186</v>
      </c>
      <c r="K30" s="26">
        <v>37085731778</v>
      </c>
      <c r="L30" s="26">
        <v>81602536094</v>
      </c>
      <c r="M30" s="12">
        <v>1</v>
      </c>
      <c r="N30" s="29">
        <f t="shared" si="0"/>
        <v>0.45446788241090963</v>
      </c>
      <c r="O30" s="13">
        <f>IF(J30="NA",4,IF(J30="SD",5,IF(J30="EP",6,IF(AND(N30&gt;(79%*M30)),3,IF(AND(N30&gt;=(60%*M30)),2,IF(AND(N30&lt;(60%*M30)),1))))))</f>
        <v>1</v>
      </c>
      <c r="P30" s="17" t="s">
        <v>208</v>
      </c>
      <c r="Q30" s="20" t="s">
        <v>99</v>
      </c>
      <c r="R30" s="36"/>
      <c r="S30" s="15">
        <v>45747</v>
      </c>
    </row>
    <row r="31" spans="1:19" ht="75">
      <c r="A31" s="4">
        <v>30</v>
      </c>
      <c r="B31" s="5">
        <v>892399994</v>
      </c>
      <c r="C31" s="6" t="s">
        <v>183</v>
      </c>
      <c r="D31" s="5" t="s">
        <v>182</v>
      </c>
      <c r="E31" s="7" t="s">
        <v>64</v>
      </c>
      <c r="F31" s="8" t="s">
        <v>100</v>
      </c>
      <c r="G31" s="9" t="s">
        <v>101</v>
      </c>
      <c r="H31" s="10" t="s">
        <v>102</v>
      </c>
      <c r="I31" s="11" t="s">
        <v>103</v>
      </c>
      <c r="J31" s="39" t="s">
        <v>200</v>
      </c>
      <c r="K31" s="26">
        <v>2139819192.73</v>
      </c>
      <c r="L31" s="26">
        <v>12109851065.08</v>
      </c>
      <c r="M31" s="12">
        <v>1</v>
      </c>
      <c r="N31" s="29">
        <f t="shared" si="0"/>
        <v>0.17670070269488189</v>
      </c>
      <c r="O31" s="13">
        <f>IF(J31="NA",4,IF(J31="SD",5,IF(J31="EP",6,IF(N31&lt;=10%,3,IF(N31&lt;=20%,2,1)))))</f>
        <v>2</v>
      </c>
      <c r="P31" s="17" t="s">
        <v>194</v>
      </c>
      <c r="Q31" s="14" t="s">
        <v>104</v>
      </c>
      <c r="R31" s="36"/>
      <c r="S31" s="15">
        <v>45747</v>
      </c>
    </row>
    <row r="32" spans="1:19" ht="60">
      <c r="A32" s="4">
        <v>31</v>
      </c>
      <c r="B32" s="5">
        <v>892399994</v>
      </c>
      <c r="C32" s="6" t="s">
        <v>183</v>
      </c>
      <c r="D32" s="5" t="s">
        <v>182</v>
      </c>
      <c r="E32" s="7" t="s">
        <v>64</v>
      </c>
      <c r="F32" s="22" t="s">
        <v>105</v>
      </c>
      <c r="G32" s="16" t="s">
        <v>106</v>
      </c>
      <c r="H32" s="10" t="s">
        <v>107</v>
      </c>
      <c r="I32" s="11" t="s">
        <v>19</v>
      </c>
      <c r="J32" s="35" t="s">
        <v>186</v>
      </c>
      <c r="K32" s="26">
        <v>124</v>
      </c>
      <c r="L32" s="26">
        <v>124</v>
      </c>
      <c r="M32" s="12">
        <v>1</v>
      </c>
      <c r="N32" s="29">
        <f t="shared" si="0"/>
        <v>1</v>
      </c>
      <c r="O32" s="13">
        <f t="shared" ref="O32:O39" si="4">IF(J32="NA",4,IF(J32="SD",5,IF(J32="EP",6,IF(AND(N32&gt;(79%*M32)),3,IF(AND(N32&gt;=(60%*M32)),2,IF(AND(N32&lt;(60%*M32)),1))))))</f>
        <v>3</v>
      </c>
      <c r="P32" s="34" t="s">
        <v>209</v>
      </c>
      <c r="Q32" s="14" t="s">
        <v>108</v>
      </c>
      <c r="R32" s="36"/>
      <c r="S32" s="15">
        <v>45747</v>
      </c>
    </row>
    <row r="33" spans="1:19" ht="75">
      <c r="A33" s="4">
        <v>32</v>
      </c>
      <c r="B33" s="5">
        <v>892399994</v>
      </c>
      <c r="C33" s="6" t="s">
        <v>183</v>
      </c>
      <c r="D33" s="5" t="s">
        <v>182</v>
      </c>
      <c r="E33" s="23" t="s">
        <v>64</v>
      </c>
      <c r="F33" s="22" t="s">
        <v>105</v>
      </c>
      <c r="G33" s="16" t="s">
        <v>109</v>
      </c>
      <c r="H33" s="10" t="s">
        <v>110</v>
      </c>
      <c r="I33" s="11" t="s">
        <v>19</v>
      </c>
      <c r="J33" s="38" t="s">
        <v>186</v>
      </c>
      <c r="K33" s="26">
        <v>944</v>
      </c>
      <c r="L33" s="26">
        <v>871</v>
      </c>
      <c r="M33" s="12">
        <v>1</v>
      </c>
      <c r="N33" s="29">
        <f t="shared" si="0"/>
        <v>1.0838117106773824</v>
      </c>
      <c r="O33" s="13">
        <f t="shared" si="4"/>
        <v>3</v>
      </c>
      <c r="P33" s="33" t="s">
        <v>185</v>
      </c>
      <c r="Q33" s="14" t="s">
        <v>111</v>
      </c>
      <c r="R33" s="36"/>
      <c r="S33" s="15">
        <v>45747</v>
      </c>
    </row>
    <row r="34" spans="1:19" ht="60">
      <c r="A34" s="4">
        <v>33</v>
      </c>
      <c r="B34" s="5">
        <v>892399994</v>
      </c>
      <c r="C34" s="6" t="s">
        <v>183</v>
      </c>
      <c r="D34" s="5" t="s">
        <v>182</v>
      </c>
      <c r="E34" s="23" t="s">
        <v>64</v>
      </c>
      <c r="F34" s="22" t="s">
        <v>105</v>
      </c>
      <c r="G34" s="16" t="s">
        <v>112</v>
      </c>
      <c r="H34" s="10" t="s">
        <v>113</v>
      </c>
      <c r="I34" s="11" t="s">
        <v>19</v>
      </c>
      <c r="J34" s="41">
        <v>0.98</v>
      </c>
      <c r="K34" s="26">
        <v>918</v>
      </c>
      <c r="L34" s="26">
        <v>968</v>
      </c>
      <c r="M34" s="12">
        <v>1</v>
      </c>
      <c r="N34" s="29">
        <f t="shared" si="0"/>
        <v>0.94834710743801653</v>
      </c>
      <c r="O34" s="13">
        <f t="shared" si="4"/>
        <v>3</v>
      </c>
      <c r="P34" s="33" t="s">
        <v>197</v>
      </c>
      <c r="Q34" s="14" t="s">
        <v>114</v>
      </c>
      <c r="R34" s="36"/>
      <c r="S34" s="15">
        <v>45747</v>
      </c>
    </row>
    <row r="35" spans="1:19" ht="75">
      <c r="A35" s="4">
        <v>34</v>
      </c>
      <c r="B35" s="5">
        <v>892399994</v>
      </c>
      <c r="C35" s="6" t="s">
        <v>183</v>
      </c>
      <c r="D35" s="5" t="s">
        <v>182</v>
      </c>
      <c r="E35" s="7" t="s">
        <v>115</v>
      </c>
      <c r="F35" s="8" t="s">
        <v>116</v>
      </c>
      <c r="G35" s="9" t="s">
        <v>117</v>
      </c>
      <c r="H35" s="10" t="s">
        <v>118</v>
      </c>
      <c r="I35" s="11" t="s">
        <v>19</v>
      </c>
      <c r="J35" s="39">
        <v>0.89</v>
      </c>
      <c r="K35" s="26">
        <v>16</v>
      </c>
      <c r="L35" s="26">
        <v>18</v>
      </c>
      <c r="M35" s="12">
        <v>1</v>
      </c>
      <c r="N35" s="29">
        <f t="shared" si="0"/>
        <v>0.88888888888888884</v>
      </c>
      <c r="O35" s="13">
        <f t="shared" si="4"/>
        <v>3</v>
      </c>
      <c r="P35" s="34" t="s">
        <v>198</v>
      </c>
      <c r="Q35" s="24" t="s">
        <v>21</v>
      </c>
      <c r="R35" s="36"/>
      <c r="S35" s="15">
        <v>45747</v>
      </c>
    </row>
    <row r="36" spans="1:19" ht="90">
      <c r="A36" s="4">
        <v>35</v>
      </c>
      <c r="B36" s="5">
        <v>892399994</v>
      </c>
      <c r="C36" s="6" t="s">
        <v>183</v>
      </c>
      <c r="D36" s="5" t="s">
        <v>182</v>
      </c>
      <c r="E36" s="7" t="s">
        <v>115</v>
      </c>
      <c r="F36" s="8" t="s">
        <v>116</v>
      </c>
      <c r="G36" s="9" t="s">
        <v>119</v>
      </c>
      <c r="H36" s="10" t="s">
        <v>120</v>
      </c>
      <c r="I36" s="11" t="s">
        <v>19</v>
      </c>
      <c r="J36" s="39">
        <v>1</v>
      </c>
      <c r="K36" s="26">
        <v>75</v>
      </c>
      <c r="L36" s="26">
        <v>75</v>
      </c>
      <c r="M36" s="12">
        <v>1</v>
      </c>
      <c r="N36" s="29">
        <f t="shared" si="0"/>
        <v>1</v>
      </c>
      <c r="O36" s="13">
        <f t="shared" si="4"/>
        <v>3</v>
      </c>
      <c r="P36" s="34" t="s">
        <v>199</v>
      </c>
      <c r="Q36" s="14" t="s">
        <v>155</v>
      </c>
      <c r="R36" s="36"/>
      <c r="S36" s="15">
        <v>45747</v>
      </c>
    </row>
    <row r="37" spans="1:19" ht="71.25">
      <c r="A37" s="4">
        <v>36</v>
      </c>
      <c r="B37" s="5">
        <v>892399994</v>
      </c>
      <c r="C37" s="6" t="s">
        <v>183</v>
      </c>
      <c r="D37" s="5" t="s">
        <v>182</v>
      </c>
      <c r="E37" s="7" t="s">
        <v>115</v>
      </c>
      <c r="F37" s="8" t="s">
        <v>121</v>
      </c>
      <c r="G37" s="9" t="s">
        <v>122</v>
      </c>
      <c r="H37" s="10" t="s">
        <v>123</v>
      </c>
      <c r="I37" s="11" t="s">
        <v>19</v>
      </c>
      <c r="J37" s="25" t="s">
        <v>20</v>
      </c>
      <c r="K37" s="26">
        <v>0</v>
      </c>
      <c r="L37" s="26">
        <v>0</v>
      </c>
      <c r="M37" s="12">
        <v>1</v>
      </c>
      <c r="N37" s="29" t="str">
        <f t="shared" si="0"/>
        <v>NA</v>
      </c>
      <c r="O37" s="13">
        <f t="shared" si="4"/>
        <v>4</v>
      </c>
      <c r="P37" s="17" t="s">
        <v>195</v>
      </c>
      <c r="Q37" s="14" t="s">
        <v>124</v>
      </c>
      <c r="R37" s="36"/>
      <c r="S37" s="15">
        <v>45747</v>
      </c>
    </row>
    <row r="38" spans="1:19" ht="60">
      <c r="A38" s="4">
        <v>37</v>
      </c>
      <c r="B38" s="5">
        <v>892399994</v>
      </c>
      <c r="C38" s="6" t="s">
        <v>183</v>
      </c>
      <c r="D38" s="5" t="s">
        <v>182</v>
      </c>
      <c r="E38" s="7" t="s">
        <v>125</v>
      </c>
      <c r="F38" s="22" t="s">
        <v>125</v>
      </c>
      <c r="G38" s="10" t="s">
        <v>126</v>
      </c>
      <c r="H38" s="10" t="s">
        <v>127</v>
      </c>
      <c r="I38" s="11" t="s">
        <v>19</v>
      </c>
      <c r="J38" s="38">
        <v>4</v>
      </c>
      <c r="K38" s="38">
        <v>0</v>
      </c>
      <c r="L38" s="38">
        <v>4</v>
      </c>
      <c r="M38" s="12">
        <v>1</v>
      </c>
      <c r="N38" s="29">
        <f t="shared" si="0"/>
        <v>0</v>
      </c>
      <c r="O38" s="13">
        <f t="shared" si="4"/>
        <v>1</v>
      </c>
      <c r="P38" s="17" t="s">
        <v>191</v>
      </c>
      <c r="Q38" s="14" t="s">
        <v>156</v>
      </c>
      <c r="R38" s="36"/>
      <c r="S38" s="15">
        <v>45747</v>
      </c>
    </row>
    <row r="39" spans="1:19" ht="60">
      <c r="A39" s="4">
        <v>38</v>
      </c>
      <c r="B39" s="5">
        <v>892399994</v>
      </c>
      <c r="C39" s="6" t="s">
        <v>183</v>
      </c>
      <c r="D39" s="5" t="s">
        <v>182</v>
      </c>
      <c r="E39" s="7" t="s">
        <v>125</v>
      </c>
      <c r="F39" s="22" t="s">
        <v>125</v>
      </c>
      <c r="G39" s="10" t="s">
        <v>128</v>
      </c>
      <c r="H39" s="10" t="s">
        <v>129</v>
      </c>
      <c r="I39" s="11" t="s">
        <v>19</v>
      </c>
      <c r="J39" s="38">
        <v>1</v>
      </c>
      <c r="K39" s="38">
        <v>0</v>
      </c>
      <c r="L39" s="38">
        <v>1</v>
      </c>
      <c r="M39" s="12">
        <v>1</v>
      </c>
      <c r="N39" s="29">
        <f t="shared" si="0"/>
        <v>0</v>
      </c>
      <c r="O39" s="13">
        <f t="shared" si="4"/>
        <v>1</v>
      </c>
      <c r="P39" s="17" t="s">
        <v>201</v>
      </c>
      <c r="Q39" s="14" t="s">
        <v>130</v>
      </c>
      <c r="R39" s="36"/>
      <c r="S39" s="15">
        <v>45747</v>
      </c>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1:P1048576" xr:uid="{00000000-0002-0000-0000-000000000000}">
      <formula1>300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16" zoomScale="104" workbookViewId="0">
      <selection activeCell="B16" sqref="B16"/>
    </sheetView>
  </sheetViews>
  <sheetFormatPr baseColWidth="10" defaultRowHeight="14.25"/>
  <cols>
    <col min="1" max="1" width="41.875" customWidth="1"/>
    <col min="2" max="2" width="109.875" customWidth="1"/>
  </cols>
  <sheetData>
    <row r="1" spans="1:2" ht="15">
      <c r="A1" s="1" t="s">
        <v>0</v>
      </c>
      <c r="B1" s="19" t="s">
        <v>171</v>
      </c>
    </row>
    <row r="2" spans="1:2" ht="15">
      <c r="A2" s="1" t="s">
        <v>1</v>
      </c>
      <c r="B2" s="19" t="s">
        <v>172</v>
      </c>
    </row>
    <row r="3" spans="1:2" ht="42.75">
      <c r="A3" s="1" t="s">
        <v>2</v>
      </c>
      <c r="B3" s="19" t="s">
        <v>173</v>
      </c>
    </row>
    <row r="4" spans="1:2" ht="42.75">
      <c r="A4" s="1" t="s">
        <v>3</v>
      </c>
      <c r="B4" s="19" t="s">
        <v>157</v>
      </c>
    </row>
    <row r="5" spans="1:2" ht="86.25">
      <c r="A5" s="1" t="s">
        <v>4</v>
      </c>
      <c r="B5" s="19" t="s">
        <v>158</v>
      </c>
    </row>
    <row r="6" spans="1:2" ht="342.75">
      <c r="A6" s="1" t="s">
        <v>5</v>
      </c>
      <c r="B6" s="19" t="s">
        <v>174</v>
      </c>
    </row>
    <row r="7" spans="1:2" ht="29.25">
      <c r="A7" s="3" t="s">
        <v>6</v>
      </c>
      <c r="B7" s="19" t="s">
        <v>175</v>
      </c>
    </row>
    <row r="8" spans="1:2" ht="15">
      <c r="A8" s="3" t="s">
        <v>7</v>
      </c>
      <c r="B8" s="19" t="s">
        <v>159</v>
      </c>
    </row>
    <row r="9" spans="1:2" ht="42.75">
      <c r="A9" s="1" t="s">
        <v>8</v>
      </c>
      <c r="B9" s="19" t="s">
        <v>176</v>
      </c>
    </row>
    <row r="10" spans="1:2" ht="303.75">
      <c r="A10" s="1" t="s">
        <v>139</v>
      </c>
      <c r="B10" s="19" t="s">
        <v>177</v>
      </c>
    </row>
    <row r="11" spans="1:2" ht="28.5">
      <c r="A11" s="1" t="s">
        <v>9</v>
      </c>
      <c r="B11" s="19" t="s">
        <v>160</v>
      </c>
    </row>
    <row r="12" spans="1:2" ht="28.5">
      <c r="A12" s="1" t="s">
        <v>10</v>
      </c>
      <c r="B12" s="19" t="s">
        <v>161</v>
      </c>
    </row>
    <row r="13" spans="1:2" ht="15">
      <c r="A13" s="1" t="s">
        <v>138</v>
      </c>
      <c r="B13" s="19" t="s">
        <v>162</v>
      </c>
    </row>
    <row r="14" spans="1:2" ht="29.25">
      <c r="A14" s="1" t="s">
        <v>11</v>
      </c>
      <c r="B14" s="19" t="s">
        <v>163</v>
      </c>
    </row>
    <row r="15" spans="1:2" ht="57">
      <c r="A15" s="1" t="s">
        <v>12</v>
      </c>
      <c r="B15" s="19" t="s">
        <v>178</v>
      </c>
    </row>
    <row r="16" spans="1:2" ht="293.25">
      <c r="A16" s="1" t="s">
        <v>164</v>
      </c>
      <c r="B16" s="19" t="s">
        <v>179</v>
      </c>
    </row>
    <row r="17" spans="1:2" ht="29.25">
      <c r="A17" s="1" t="s">
        <v>13</v>
      </c>
      <c r="B17" s="19" t="s">
        <v>165</v>
      </c>
    </row>
    <row r="18" spans="1:2" ht="42.75">
      <c r="A18" s="1" t="s">
        <v>131</v>
      </c>
      <c r="B18" s="19" t="s">
        <v>180</v>
      </c>
    </row>
    <row r="19" spans="1:2" ht="15">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Karelys Payares Ramirez</cp:lastModifiedBy>
  <dcterms:created xsi:type="dcterms:W3CDTF">2025-03-28T21:41:27Z</dcterms:created>
  <dcterms:modified xsi:type="dcterms:W3CDTF">2026-07-30T14:31:32Z</dcterms:modified>
</cp:coreProperties>
</file>