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HRPL480\Downloads\2025\"/>
    </mc:Choice>
  </mc:AlternateContent>
  <xr:revisionPtr revIDLastSave="0" documentId="13_ncr:1_{2F6B4759-3A4C-4C7B-8290-BC201315EDDB}" xr6:coauthVersionLast="47" xr6:coauthVersionMax="47" xr10:uidLastSave="{00000000-0000-0000-0000-000000000000}"/>
  <bookViews>
    <workbookView xWindow="-120" yWindow="-120" windowWidth="29040" windowHeight="15720" xr2:uid="{00000000-000D-0000-FFFF-FFFF00000000}"/>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 l="1"/>
  <c r="K17" i="1"/>
  <c r="N21" i="1" l="1"/>
  <c r="N20" i="1"/>
  <c r="N19" i="1"/>
  <c r="N18" i="1"/>
  <c r="N17" i="1"/>
  <c r="N16" i="1"/>
  <c r="N15" i="1"/>
  <c r="N14" i="1"/>
  <c r="N13" i="1"/>
  <c r="N12" i="1"/>
  <c r="N11" i="1"/>
  <c r="N6" i="1"/>
  <c r="N5" i="1"/>
  <c r="N8" i="1"/>
  <c r="N7" i="1"/>
  <c r="O20" i="1" l="1"/>
  <c r="O18" i="1"/>
  <c r="O17" i="1"/>
  <c r="O19" i="1" l="1"/>
  <c r="N31" i="1" l="1"/>
  <c r="O31" i="1" s="1"/>
  <c r="N29" i="1"/>
  <c r="O29" i="1" s="1"/>
  <c r="N25" i="1"/>
  <c r="O25" i="1" s="1"/>
  <c r="O21" i="1"/>
  <c r="O15" i="1"/>
  <c r="O5" i="1"/>
  <c r="O6" i="1"/>
  <c r="N3" i="1"/>
  <c r="O3" i="1" s="1"/>
  <c r="N4" i="1"/>
  <c r="O4" i="1" s="1"/>
  <c r="O7" i="1"/>
  <c r="O8" i="1"/>
  <c r="N9" i="1"/>
  <c r="O9" i="1" s="1"/>
  <c r="N10" i="1"/>
  <c r="O10" i="1" s="1"/>
  <c r="O11" i="1"/>
  <c r="O12" i="1"/>
  <c r="O13" i="1"/>
  <c r="O14" i="1"/>
  <c r="O16" i="1"/>
  <c r="N22" i="1"/>
  <c r="O22" i="1" s="1"/>
  <c r="N23" i="1"/>
  <c r="O23" i="1" s="1"/>
  <c r="N24" i="1"/>
  <c r="O24" i="1" s="1"/>
  <c r="N26" i="1"/>
  <c r="O26" i="1" s="1"/>
  <c r="N27" i="1"/>
  <c r="O27" i="1" s="1"/>
  <c r="N28" i="1"/>
  <c r="O28" i="1" s="1"/>
  <c r="N30" i="1"/>
  <c r="O30" i="1" s="1"/>
  <c r="N32" i="1"/>
  <c r="O32" i="1" s="1"/>
  <c r="N33" i="1"/>
  <c r="O33" i="1" s="1"/>
  <c r="N34" i="1"/>
  <c r="O34" i="1" s="1"/>
  <c r="N35" i="1"/>
  <c r="O35" i="1" s="1"/>
  <c r="N36" i="1"/>
  <c r="O36" i="1" s="1"/>
  <c r="O37" i="1"/>
  <c r="N38" i="1"/>
  <c r="O38" i="1" s="1"/>
  <c r="N39" i="1"/>
  <c r="O39" i="1" s="1"/>
  <c r="N2" i="1"/>
  <c r="O2" i="1" s="1"/>
</calcChain>
</file>

<file path=xl/sharedStrings.xml><?xml version="1.0" encoding="utf-8"?>
<sst xmlns="http://schemas.openxmlformats.org/spreadsheetml/2006/main" count="446" uniqueCount="220">
  <si>
    <t>N°</t>
  </si>
  <si>
    <t>Nit</t>
  </si>
  <si>
    <t>Nombre de la Entidad</t>
  </si>
  <si>
    <t>Tipo de Medida</t>
  </si>
  <si>
    <t>Componente</t>
  </si>
  <si>
    <t xml:space="preserve">Proceso </t>
  </si>
  <si>
    <t>Nombre del Indicador</t>
  </si>
  <si>
    <t>Fórmula</t>
  </si>
  <si>
    <t xml:space="preserve">Rangos de Medición </t>
  </si>
  <si>
    <t xml:space="preserve">Numerador </t>
  </si>
  <si>
    <t>Denominador</t>
  </si>
  <si>
    <t>Resultado</t>
  </si>
  <si>
    <t xml:space="preserve">Valoración </t>
  </si>
  <si>
    <t>Documento Soporte Anexos</t>
  </si>
  <si>
    <t>Fecha Corte</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</si>
  <si>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</si>
  <si>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</si>
  <si>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</si>
  <si>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</si>
  <si>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</si>
  <si>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</si>
  <si>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</si>
  <si>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</si>
  <si>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</si>
  <si>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Porcentaje de Equipos Básicos de Salud - EBS en operación</t>
  </si>
  <si>
    <t>(Número de EBS contratados y en operación  / Total de EBS asignados)  *100</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</si>
  <si>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</si>
  <si>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</si>
  <si>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</si>
  <si>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</si>
  <si>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</si>
  <si>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Porcentaje de pacientes captados por enfermedad hipertensiva</t>
  </si>
  <si>
    <t>(Número de pacientes incluidos en el programa de enfermedad hipertensiva / Total de pacientes con enfermedad hipertensiva identificados asignados a la entidad) *100</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</si>
  <si>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</si>
  <si>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</si>
  <si>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</si>
  <si>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</si>
  <si>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</si>
  <si>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</si>
  <si>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</si>
  <si>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</si>
  <si>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Porcentaje de gestantes con métodos de planificación familiar postevento obstétrico</t>
  </si>
  <si>
    <t>(Número de pacientes con métodos de Planificación Familiar pos-obstetrico/Total gestantes atendidas en el periodo) *100</t>
  </si>
  <si>
    <t>Porcentaje de seguimiento en menores de 5 años con desnutrición - DNT por los Equipos Básico de Salud -EBS</t>
  </si>
  <si>
    <t>(Número de menores de 5 años con seguimiento a DNT / Total de niños menores de 5 años captados con DNT por EBS) * 100</t>
  </si>
  <si>
    <t>Porcentaje de niños con desnutrición-DNT tratados o intervenidos</t>
  </si>
  <si>
    <t>(Número de niños con DNT tratados / Total de niños con DNT identificados) * 100</t>
  </si>
  <si>
    <t>Porcentaje de  pacientes desnutridos con EDA/IRA hospitalizados</t>
  </si>
  <si>
    <t>≤ 10% Verde
&gt;10% = 20% Amarillo
&gt;20% Rojo</t>
  </si>
  <si>
    <t>Variación porcentual de la producción de servicios quirúrgicos</t>
  </si>
  <si>
    <t>(Producción mes actual –  Producción mes anterior)/Producción mes anterior)*100</t>
  </si>
  <si>
    <t>´-5% y +10% Verde
´-10% y -5% o +10% y +15% amarillo
&lt; -10% o &gt; +15%  Rojo</t>
  </si>
  <si>
    <t>Porcentaje de infecciones en pacientes obstétricas postcesareadas</t>
  </si>
  <si>
    <t>(Número de pacientes obstétricas postcesareadas con ISO/Total Obstétricas cesareadas en el periodo)*100</t>
  </si>
  <si>
    <t>&lt;=2%   Verde
&lt;4%  = 3%  Amarillo
&gt;= 4%  Rojo</t>
  </si>
  <si>
    <t>Variación porcentual de la producción de servicios hospitalarios</t>
  </si>
  <si>
    <t>(Producción mes actual –  Producción mes anterior/Producción mes anterior)*100</t>
  </si>
  <si>
    <t>`-5% y +15% Verde
¨-10% y -5% o +15% y +20%  Amarillo
&lt; -10% o &gt; +20% Rojo</t>
  </si>
  <si>
    <t>Porcentaje de estancia hospitalaria</t>
  </si>
  <si>
    <t>(Número de egresos con estancia &gt;8 días  / Total de egresos hospitalarios en el período) *100</t>
  </si>
  <si>
    <t>&lt;=20%   Verde
&lt;30%   = 21% Amarillo
&gt;30 Rojo</t>
  </si>
  <si>
    <t>Porcentaje de pacientes con estancias superiores a 24 horas en urgencias</t>
  </si>
  <si>
    <t>(Número de pacientes con estancia superior a 24 horas  / Número total de pacientes en urgencias) *100</t>
  </si>
  <si>
    <t>&lt;= 5%   Verde
&lt;5%   = 8% Amarillo
&lt;8%=  Rojo</t>
  </si>
  <si>
    <t>Financiero</t>
  </si>
  <si>
    <t xml:space="preserve">Cartera </t>
  </si>
  <si>
    <t>Porcentaje de recaudo sobre la cartera generada del periodo a reportar.</t>
  </si>
  <si>
    <t>(Valor recaudo de la facturación  radicada en el periodo / valor de la facturación total del periodo)*100</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</si>
  <si>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</si>
  <si>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</si>
  <si>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</si>
  <si>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</si>
  <si>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</si>
  <si>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</si>
  <si>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</si>
  <si>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</si>
  <si>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</si>
  <si>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</si>
  <si>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</si>
  <si>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</si>
  <si>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</si>
  <si>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</si>
  <si>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</si>
  <si>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</si>
  <si>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</si>
  <si>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</si>
  <si>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</si>
  <si>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</si>
  <si>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</si>
  <si>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</si>
  <si>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</si>
  <si>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</si>
  <si>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</si>
  <si>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</si>
  <si>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</si>
  <si>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</si>
  <si>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</si>
  <si>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</si>
  <si>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</si>
  <si>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</si>
  <si>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</si>
  <si>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</si>
  <si>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</si>
  <si>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</si>
  <si>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</si>
  <si>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</si>
  <si>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</si>
  <si>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</si>
  <si>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</si>
  <si>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</si>
  <si>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</si>
  <si>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</si>
  <si>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</si>
  <si>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</si>
  <si>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</si>
  <si>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</si>
  <si>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</si>
  <si>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</si>
  <si>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</si>
  <si>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Porcentaje de formalización laboral</t>
  </si>
  <si>
    <t>(Número de trabajadores formalizados/Total de colaboradores proyectados para formalización en el periodo)*100</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</si>
  <si>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</si>
  <si>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</si>
  <si>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</si>
  <si>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</si>
  <si>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</si>
  <si>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</si>
  <si>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</si>
  <si>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Porcentaje de proyectos Ejecutados</t>
  </si>
  <si>
    <t>(Total de proyectos ejecutados / Tota de proyectos viabilizados) *100</t>
  </si>
  <si>
    <t>1.Analisis del indicador (máximo 1 página en pdf) Indique claramente el estado de los proyectos en ejecución)</t>
  </si>
  <si>
    <t>Anexos</t>
  </si>
  <si>
    <t xml:space="preserve">
Hospitalización</t>
  </si>
  <si>
    <t xml:space="preserve"> Hospitalización</t>
  </si>
  <si>
    <t>Cirugía</t>
  </si>
  <si>
    <t>RIA DNT</t>
  </si>
  <si>
    <t>Ruta de PyM</t>
  </si>
  <si>
    <t>RIA Materno perinatal</t>
  </si>
  <si>
    <t>Multiplicador</t>
  </si>
  <si>
    <t>Dato de cumplimiento Mensual</t>
  </si>
  <si>
    <t>Ruta de PyM - EBS</t>
  </si>
  <si>
    <t>Atención primaria en salud - EBS</t>
  </si>
  <si>
    <t>Equipos Básicos - EBS</t>
  </si>
  <si>
    <t>RIA DNT /Hospitalización</t>
  </si>
  <si>
    <t>1.Analisis del indicador (máximo 1 página en pdf)
2.Base de datos en Excel</t>
  </si>
  <si>
    <t>1.Analisis del indicador (máximo 1 página en pdf)
2. Base de datos en Excel  (cohorte de  crónicos con HTA)</t>
  </si>
  <si>
    <t>1.Analisis del indicador (máximo 1 página en pdf)
2.Base de datos en Excel (relación de pacientes)</t>
  </si>
  <si>
    <t>1.Analisis del indicador (máximo 1 página en pdf)
2. Base de datos en Excel (consolidado por grupos de riesgo)</t>
  </si>
  <si>
    <t>1.Analisis del indicador (máximo 1 página en pdf)
2. Base de datos en Excel  (relación de medicamentos formulado vs los entregados)</t>
  </si>
  <si>
    <t>1.Analisis del indicador (máximo 1 página en pdf)
2. Base de datos Excel cohorte gestantes</t>
  </si>
  <si>
    <t>1.Analisis del indicador (máximo 1 página en pdf)
2.Base de datos en Excel del seguimiento de menores con diagnostico de DNT</t>
  </si>
  <si>
    <t>1.Analisis del indicador (máximo 1 página en pdf)
2. Base de datos en Excel  del reporte de producción del sistema de información discriminando los servicios quirúrgicos habilitados</t>
  </si>
  <si>
    <t xml:space="preserve">1.Analisis del indicador (máximo 1 página en pdf)
2.  Base de datos en Excel  con la producción del sistema de información discriminando las camas habilitadas del servicio de hospitalización. </t>
  </si>
  <si>
    <t xml:space="preserve">1.Analisis del indicador (máximo 1 página en pdf)
2. Base de datos en Excel  de egresos del periodo relacionando la fecha de ingreso relacionando el seguimiento a los pacientes que superan los 8 días. </t>
  </si>
  <si>
    <t xml:space="preserve">1.Analisis del indicador (máximo 1 página en pdf)
2. Base de datos en Excel de  pacientes que superan los 24 horas en el servicio de urgencias incluir casilla de observaciones relacionando el seguimiento a los pacientes que superan las 24 horas. </t>
  </si>
  <si>
    <t xml:space="preserve">1.Analisis del indicador (máximo 1 página en pdf)
2. incluir Excel de  actividades ejecutar </t>
  </si>
  <si>
    <t>1.Analisis del indicador (máximo 1 página en pdf) (indique claramente la totalidad de los proyecto que tiene en gestión y los que tiene proyectados gestionar, con el posible financiador)</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</si>
  <si>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</si>
  <si>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family val="2"/>
        <scheme val="minor"/>
      </rPr>
      <t>(no modificable)</t>
    </r>
  </si>
  <si>
    <r>
      <t xml:space="preserve">Expresión matemática que permite calcular el valor del indicador.  </t>
    </r>
    <r>
      <rPr>
        <b/>
        <sz val="11"/>
        <color theme="1"/>
        <rFont val="Aptos Narrow"/>
        <family val="2"/>
        <scheme val="minor"/>
      </rPr>
      <t>(no modificable)</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</si>
  <si>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</si>
  <si>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</si>
  <si>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t xml:space="preserve">Representa el valor multiplicador para lograr el porcentaje </t>
    </r>
    <r>
      <rPr>
        <b/>
        <sz val="11"/>
        <color theme="1"/>
        <rFont val="Arial"/>
        <family val="2"/>
      </rPr>
      <t>(no modificable)</t>
    </r>
  </si>
  <si>
    <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family val="2"/>
      </rPr>
      <t>(no modificable)</t>
    </r>
  </si>
  <si>
    <t>Comentario</t>
  </si>
  <si>
    <r>
      <t xml:space="preserve">Indica los datos archivos que debe anexar. El analisis del indicador debe ser de 1 pàgina en pdf, los demas archivos deben venir en formato establecido. </t>
    </r>
    <r>
      <rPr>
        <b/>
        <sz val="11"/>
        <color theme="1"/>
        <rFont val="Arial"/>
        <family val="2"/>
      </rPr>
      <t>(no modificable)</t>
    </r>
  </si>
  <si>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</si>
  <si>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</si>
  <si>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Urgencias</t>
  </si>
  <si>
    <t>(Número pacientes desnutridos con EDA y/0 IRA hospitalizados / Total de pacientes hospitalizados desnutridos en el periodo)*100</t>
  </si>
  <si>
    <t>RIA DNT - EBS</t>
  </si>
  <si>
    <r>
      <t xml:space="preserve">Identifica el número del indicador </t>
    </r>
    <r>
      <rPr>
        <b/>
        <sz val="11"/>
        <color rgb="FF000000"/>
        <rFont val="Aptos Narrow"/>
        <family val="2"/>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</si>
  <si>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</si>
  <si>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</si>
  <si>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family val="2"/>
        <scheme val="minor"/>
      </rPr>
      <t xml:space="preserve">  (no modificable)</t>
    </r>
  </si>
  <si>
    <r>
      <t xml:space="preserve"> título o denominación que se le asignó a la  a  la métrica utilizada para medir el desempeño de los Agente Interventores. Son 38 indicadores </t>
    </r>
    <r>
      <rPr>
        <b/>
        <sz val="11"/>
        <color theme="1"/>
        <rFont val="Aptos Narrow"/>
        <family val="2"/>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</si>
  <si>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</si>
  <si>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family val="2"/>
        <scheme val="minor"/>
      </rPr>
      <t xml:space="preserve">Valor Numèrico: </t>
    </r>
    <r>
      <rPr>
        <sz val="11"/>
        <color theme="1"/>
        <rFont val="Aptos Narrow"/>
        <family val="2"/>
        <scheme val="minor"/>
      </rPr>
      <t xml:space="preserve">Es el valor que tiene proyectado para mes, que puede corresponder al numerador. Su valoración se representará con los colores verde = Bueno, Amarillo = Aceptable y Rojo= Crìtìco.
</t>
    </r>
    <r>
      <rPr>
        <b/>
        <sz val="11"/>
        <color theme="1"/>
        <rFont val="Aptos Narrow"/>
        <family val="2"/>
        <scheme val="minor"/>
      </rPr>
      <t xml:space="preserve">
NA</t>
    </r>
    <r>
      <rPr>
        <sz val="11"/>
        <color theme="1"/>
        <rFont val="Aptos Narrow"/>
        <family val="2"/>
        <scheme val="minor"/>
      </rPr>
      <t xml:space="preserve"> (sin puntos ni barra inclinada): se utiliza cuando el indicador no aplica a la entidad o nunca será objeto de medición. Su valoración se representará con el color negro.
</t>
    </r>
    <r>
      <rPr>
        <b/>
        <sz val="11"/>
        <color theme="1"/>
        <rFont val="Aptos Narrow"/>
        <family val="2"/>
        <scheme val="minor"/>
      </rPr>
      <t>SD</t>
    </r>
    <r>
      <rPr>
        <sz val="11"/>
        <color theme="1"/>
        <rFont val="Aptos Narrow"/>
        <family val="2"/>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family val="2"/>
        <scheme val="minor"/>
      </rPr>
      <t>EP</t>
    </r>
    <r>
      <rPr>
        <sz val="11"/>
        <color theme="1"/>
        <rFont val="Aptos Narrow"/>
        <family val="2"/>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family val="2"/>
        <scheme val="minor"/>
      </rPr>
      <t>SD.</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</si>
  <si>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</si>
  <si>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family val="2"/>
        <scheme val="minor"/>
      </rPr>
      <t>resultado + razón que lo originó el resultado+ acciones de mantenimiento o mejora del resultado.</t>
    </r>
    <r>
      <rPr>
        <sz val="11"/>
        <color theme="1"/>
        <rFont val="Aptos Narrow"/>
        <family val="2"/>
        <scheme val="minor"/>
      </rPr>
      <t xml:space="preserve">
</t>
    </r>
    <r>
      <rPr>
        <b/>
        <sz val="11"/>
        <color theme="1"/>
        <rFont val="Aptos Narrow"/>
        <family val="2"/>
        <scheme val="minor"/>
      </rPr>
      <t xml:space="preserve">
Ejemplo 1.  de aplicación de la fórmula:
</t>
    </r>
    <r>
      <rPr>
        <sz val="11"/>
        <color theme="1"/>
        <rFont val="Aptos Narrow"/>
        <family val="2"/>
        <scheme val="minor"/>
      </rPr>
      <t>Estructura:</t>
    </r>
    <r>
      <rPr>
        <b/>
        <sz val="11"/>
        <color theme="1"/>
        <rFont val="Aptos Narrow"/>
        <family val="2"/>
        <scheme val="minor"/>
      </rPr>
      <t xml:space="preserve"> Resultado </t>
    </r>
    <r>
      <rPr>
        <sz val="11"/>
        <color theme="1"/>
        <rFont val="Aptos Narrow"/>
        <family val="2"/>
        <scheme val="minor"/>
      </rPr>
      <t xml:space="preserve">(EP) + </t>
    </r>
    <r>
      <rPr>
        <b/>
        <sz val="11"/>
        <color theme="1"/>
        <rFont val="Aptos Narrow"/>
        <family val="2"/>
        <scheme val="minor"/>
      </rPr>
      <t>Razón</t>
    </r>
    <r>
      <rPr>
        <sz val="11"/>
        <color theme="1"/>
        <rFont val="Aptos Narrow"/>
        <family val="2"/>
        <scheme val="minor"/>
      </rPr>
      <t xml:space="preserve"> (los resultados se evidencian a partir del primer trimestre) + </t>
    </r>
    <r>
      <rPr>
        <b/>
        <sz val="11"/>
        <color theme="1"/>
        <rFont val="Aptos Narrow"/>
        <family val="2"/>
        <scheme val="minor"/>
      </rPr>
      <t>Acciones</t>
    </r>
    <r>
      <rPr>
        <sz val="11"/>
        <color theme="1"/>
        <rFont val="Aptos Narrow"/>
        <family val="2"/>
        <scheme val="minor"/>
      </rPr>
      <t xml:space="preserve"> (Actualmente, se adelantan gestiones como depuración de cartera, conciliaciones y seguimiento a convenios para alcanzar los resultados esperados.
</t>
    </r>
    <r>
      <rPr>
        <b/>
        <sz val="11"/>
        <color theme="1"/>
        <rFont val="Aptos Narrow"/>
        <family val="2"/>
        <scheme val="minor"/>
      </rPr>
      <t xml:space="preserve">
Comentario narrativo 1 : </t>
    </r>
    <r>
      <rPr>
        <sz val="11"/>
        <color theme="1"/>
        <rFont val="Aptos Narrow"/>
        <family val="2"/>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family val="2"/>
        <scheme val="minor"/>
      </rPr>
      <t>Ejemplo 2.  de aplicación de la fórmula:</t>
    </r>
    <r>
      <rPr>
        <sz val="11"/>
        <color theme="1"/>
        <rFont val="Aptos Narrow"/>
        <family val="2"/>
        <scheme val="minor"/>
      </rPr>
      <t xml:space="preserve">
</t>
    </r>
    <r>
      <rPr>
        <b/>
        <sz val="11"/>
        <color theme="1"/>
        <rFont val="Aptos Narrow"/>
        <family val="2"/>
        <scheme val="minor"/>
      </rPr>
      <t>Estructura:</t>
    </r>
    <r>
      <rPr>
        <sz val="11"/>
        <color theme="1"/>
        <rFont val="Aptos Narrow"/>
        <family val="2"/>
        <scheme val="minor"/>
      </rPr>
      <t xml:space="preserve"> </t>
    </r>
    <r>
      <rPr>
        <b/>
        <sz val="11"/>
        <color theme="1"/>
        <rFont val="Aptos Narrow"/>
        <family val="2"/>
        <scheme val="minor"/>
      </rPr>
      <t>Resultado</t>
    </r>
    <r>
      <rPr>
        <sz val="11"/>
        <color theme="1"/>
        <rFont val="Aptos Narrow"/>
        <family val="2"/>
        <scheme val="minor"/>
      </rPr>
      <t xml:space="preserve"> (80%) +</t>
    </r>
    <r>
      <rPr>
        <b/>
        <sz val="11"/>
        <color theme="1"/>
        <rFont val="Aptos Narrow"/>
        <family val="2"/>
        <scheme val="minor"/>
      </rPr>
      <t xml:space="preserve"> Razón</t>
    </r>
    <r>
      <rPr>
        <sz val="11"/>
        <color theme="1"/>
        <rFont val="Aptos Narrow"/>
        <family val="2"/>
        <scheme val="minor"/>
      </rPr>
      <t xml:space="preserve"> (resultado de la gestión oportuna mediante depuración de cartera, conciliaciones periódicas y seguimiento a convenios) + </t>
    </r>
    <r>
      <rPr>
        <b/>
        <sz val="11"/>
        <color theme="1"/>
        <rFont val="Aptos Narrow"/>
        <family val="2"/>
        <scheme val="minor"/>
      </rPr>
      <t>Acciones</t>
    </r>
    <r>
      <rPr>
        <sz val="11"/>
        <color theme="1"/>
        <rFont val="Aptos Narrow"/>
        <family val="2"/>
        <scheme val="minor"/>
      </rPr>
      <t xml:space="preserve"> (Se mantendrán estas estrategias para asegurar la sostenibilidad financiera.
</t>
    </r>
    <r>
      <rPr>
        <b/>
        <sz val="11"/>
        <color theme="1"/>
        <rFont val="Aptos Narrow"/>
        <family val="2"/>
        <scheme val="minor"/>
      </rPr>
      <t>Comentario narrativo 2</t>
    </r>
    <r>
      <rPr>
        <sz val="11"/>
        <color theme="1"/>
        <rFont val="Aptos Narrow"/>
        <family val="2"/>
        <scheme val="minor"/>
      </rPr>
      <t xml:space="preserve"> :Se obtuvo un 80%, resultado de la gestión oportuna mediante depuración de cartera, conciliaciones periódicas y seguimiento a convenios. Se mantendrán estas estrategias para asegurar la sostenibilidad financiera.
</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</si>
  <si>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</si>
  <si>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</si>
  <si>
    <t>Interevenvión Forzosa Administrativa para Administrar</t>
  </si>
  <si>
    <t>ESE Hospital Rosario Pumarejo de López</t>
  </si>
  <si>
    <t xml:space="preserve">NA </t>
  </si>
  <si>
    <t>&gt;=80%</t>
  </si>
  <si>
    <t>&lt;=10%</t>
  </si>
  <si>
    <t>&lt;=2%</t>
  </si>
  <si>
    <t>&lt;=20</t>
  </si>
  <si>
    <t>&lt;8%</t>
  </si>
  <si>
    <t>&lt;=60</t>
  </si>
  <si>
    <t>&lt;=10</t>
  </si>
  <si>
    <t>EP</t>
  </si>
  <si>
    <t>La ESE inscribió 5 proyectos, aprobados en enero de 2025. A la fecha, se ha radicado 1 ante el Minsalud y se encuentra en proceso de evaluación para su viabilidad técnica. Los demás continúan en fase de preparación para su presentación.</t>
  </si>
  <si>
    <t xml:space="preserve">EP </t>
  </si>
  <si>
    <t xml:space="preserve">El resultado de cumplimiento optimo que se reporta a  junio 2025, obedece a que el flujo de caja corrriente se normalizo con los pagos por parte   Asmet Salud , Dusakawi, Coosalud y Nueva EPS </t>
  </si>
  <si>
    <t>El resultado de cumplimiento optimo, obedece a un excelente porcentaje frente a lo proyectado para recuardar de vigencias anteriores en el año 2025,  la meta planteada fue superada.</t>
  </si>
  <si>
    <t>El 60% obedece a que se realizan revisiones de costos asociados al personal asistencial, insumos y demás actores que intervienen en la prestación del servicio. La entidad continuará con la revisión y depuración de los costos de producción en salud.</t>
  </si>
  <si>
    <t>EL 100% Obedece a que de las 8 actividades planteadas para la ejecución en un 100% del módulo de costos estas se encuentra cumplidas en su totalidad. La entidad continua actualización permanente de este módulo.</t>
  </si>
  <si>
    <t>Cumplimiento del 100%, resultado de acciones de control implementados al giro cama de la ESE, continuando asi con la facturacion de servicios en tiempo real.</t>
  </si>
  <si>
    <t xml:space="preserve"> Cumplimiento del 95%, ante la gestion de consecucion oportuna de las autorizaciones de servicios, mesas de trabajo ante las EAPB, continuando con tales acciones que garanticen a la ESE oportunidad en radicacion de facturas.</t>
  </si>
  <si>
    <t>Se obtuvo un cumplimiento con valoración de 3 y un resultado del 0.04%, gracias a las acciones implementadas para la correcta identificación del pagador, conforme a los lineamientos de la ESE. Estas acciones se orientan a disminuir el índice de devoluciones."</t>
  </si>
  <si>
    <t>El 65% corresponde a compromisos proyectados para cumplirse hasta el 31 de agosto de 2025. Aunque hay buen avance al 30 de junio, el indicador aumentará progresivamente conforme se acerquen las fechas establecidas para su cumplimiento.</t>
  </si>
  <si>
    <t>Se alcanza un 89% de ejecución (16 de 18 actividades) al 30 de junio de 2025. Este avance obedece a la implementación de la primera fase del proceso de formalización. Se continuará con el cumplimiento de las actividades restantes según el plan establecido.</t>
  </si>
  <si>
    <t>El 100% obedece a que fueron vinculadas a la planta de personal de carácter temporal las 75 personas proyectadas a vincular en el primer semestre de 2025. Continuar con el proceso de vinculación de personal correspondiente a la segunda fase.</t>
  </si>
  <si>
    <t>El 100% obedece a que la nómina correspondiente al mes de junio fue cancelada en el periodo de causación a todos los servidores de la planta de personal. La institución tiene como política pagar oportunamente la nomina dentro del periodo de gestión.</t>
  </si>
  <si>
    <t>En junio de 2025 se logró un 100% de cumplimiento: 915 pagos fueron realizados frente a 915 cuentas causadas. Este equilibrio refleja una gestión efectiva. Para mantener el indicador, es clave seguir pagando todas las obligaciones en el plazo establecido.</t>
  </si>
  <si>
    <t>EP, La entidad se retiro del proceso por motivos de inconveniencia económica, toda vez que en la actualidad adquiere medicamentos con precios menores a los establecidos en la compra Conjunta.</t>
  </si>
  <si>
    <t>El 91% obedece a que la mayoría de los contratos de prestación de servicios y apoyo a la gestión del hospital tienen plazo de ejecución mínima de 7 meses, continuar con la proyección de los contratos con plazo superior a 6 meses.</t>
  </si>
  <si>
    <t>EP, toda vez que la entidad se encuentra actualmente en un proceso de expansión hospitalaria, el cual incluye la asunción directa del servicio de imagenología, eliminando su tercerización.</t>
  </si>
  <si>
    <t>El 97,89% obedece a la adherencia a la RIAMP, el fortalecimiento institucional en las contratación de métodos de anticoncepción post evento obstétrico con las EAPB, y la estategia de sensibilización a las usuarias en derechos sexuales y reproductivos.</t>
  </si>
  <si>
    <t>El 85% obedece a NO detecciones tempranas de casos de riesgos de DNT por parte de las EAPB y prestadores primarios. En coordinación interinstitucional con SSD, se realiza fortalecimiento de capacidades al talento humano en salud de las ESE en la Res 2350/2020 y 2465/2016. Activación ruta con ICBF</t>
  </si>
  <si>
    <t>El 8% de disminución obedece a tres festivos adicionales en los cuales no hubo programación de cirugías, capacidad instalada en hospitalización sin disponibilidad de camas. Propuesta de expansión hospitalaria sede 2, articulación con EAPB para la consecucion de autorizaciones de servicios y disponibilidad de material quirúrgico</t>
  </si>
  <si>
    <t>El 25% se debe a ocupación con patologías que requieren aislamiento y tratamientos prolongados, remisiones en trámite o disentidas por familiares, lo que ralentiza el giro cama. Se propone hospital-hogar, expansión sede 2 y coordinación con EAPB.</t>
  </si>
  <si>
    <t>El 15% obedece a la limitada capacidad instalada en hospitalización que ralentiza el giro cama, derivación aumentada de pacientes a la ESE, bloqueos de algunas camas por pacientes aislados. Coordinación interinstitucional con EAPB y ampliar capacidad instalada.</t>
  </si>
  <si>
    <t xml:space="preserve">Disminución del 12% por bloqueo de camas en habitaciones múltiplespara aislamientos de enfermedades infecciocontagiosas, oncológicas y estancias prolongadas por trámites de EAPB. Se plantea expansión en sede 2."
</t>
  </si>
  <si>
    <t>El resultado fue 30%, frente al 21% en mayo. El aumento obedece principalmente a la provisión por litigios y demandas, que representa el 22% del total. Se continuará con acciones de control para mantener un gasto administrativo acorde con los ingresos operacionales.</t>
  </si>
  <si>
    <t>El resultado de 88%, se debe a  que los pacientes cumplieron con los criterios de egreso seguro según lineamientos, dentro del periodo. Se articula con EAPB, SSD, ICBF y prestadores primarios la captación temprana que permita mejorar resultados</t>
  </si>
  <si>
    <t>El 100%, es el reflejo de la prestación de servicios como entidad complementaria y lider del Plan de Desaceleración de la Mortalidad Asociada a Desnutrición infantil en menores de 5 años en el departamento, cumpliendo la Res. 2350/2020 y 2465/2016, articulando activación de ruta con ICBF.</t>
  </si>
  <si>
    <t>El 0% refleja la adherencia a las GPC, al protocolo de profilaxis prequirúrgica institucional en la atención del parto, a la sensibiización exitosa de las puérperas a cuidados postcesáreas. Se articula el servicio obstetricia y referente institucional programa de IAAS.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</si>
</sst>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Aptos Narrow"/>
      <family val="2"/>
      <scheme val="minor"/>
    </font>
    <font>
      <b/>
      <sz val="11"/>
      <color theme="1"/>
      <name val="Aptos Narrow"/>
      <family val="2"/>
      <scheme val="minor"/>
    </font>
    <font>
      <b/>
      <sz val="11"/>
      <color theme="1"/>
      <name val="Arial"/>
      <family val="2"/>
    </font>
    <font>
      <b/>
      <sz val="11"/>
      <color rgb="FF000000"/>
      <name val="Arial"/>
      <family val="2"/>
    </font>
    <font>
      <sz val="9"/>
      <color theme="1"/>
      <name val="Arial"/>
      <family val="2"/>
    </font>
    <font>
      <sz val="11"/>
      <color theme="1"/>
      <name val="Arial"/>
      <family val="2"/>
    </font>
    <font>
      <sz val="11"/>
      <color rgb="FF000000"/>
      <name val="Arial"/>
      <family val="2"/>
    </font>
    <font>
      <sz val="8"/>
      <color rgb="FF333333"/>
      <name val="Helvetica"/>
      <family val="2"/>
    </font>
    <font>
      <sz val="11"/>
      <color rgb="FF000000"/>
      <name val="Calibri"/>
      <family val="2"/>
    </font>
    <font>
      <sz val="11"/>
      <color theme="1"/>
      <name val="Calibri"/>
      <family val="2"/>
    </font>
    <font>
      <b/>
      <sz val="11"/>
      <color theme="1"/>
      <name val="Calibri"/>
      <family val="2"/>
    </font>
    <font>
      <sz val="11"/>
      <name val="Arial"/>
      <family val="2"/>
    </font>
    <font>
      <b/>
      <sz val="11"/>
      <color rgb="FF000000"/>
      <name val="Aptos Narrow"/>
      <family val="2"/>
    </font>
    <font>
      <u/>
      <sz val="11"/>
      <color theme="10"/>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1">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justify" vertical="center"/>
    </xf>
    <xf numFmtId="0" fontId="6"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9" fillId="2" borderId="1" xfId="0" applyFont="1" applyFill="1" applyBorder="1" applyAlignment="1">
      <alignment horizontal="left" vertical="center" wrapText="1"/>
    </xf>
    <xf numFmtId="14" fontId="0" fillId="0" borderId="1" xfId="0" applyNumberFormat="1" applyBorder="1" applyAlignment="1" applyProtection="1">
      <alignment horizontal="center" vertical="center"/>
      <protection locked="0"/>
    </xf>
    <xf numFmtId="0" fontId="6" fillId="3" borderId="1" xfId="0" applyFont="1" applyFill="1" applyBorder="1" applyAlignment="1">
      <alignment vertical="center" wrapText="1"/>
    </xf>
    <xf numFmtId="0" fontId="9" fillId="0" borderId="1" xfId="0" applyFont="1" applyBorder="1" applyAlignment="1" applyProtection="1">
      <alignment horizontal="left" vertical="center" wrapText="1"/>
      <protection locked="0"/>
    </xf>
    <xf numFmtId="0" fontId="0" fillId="2" borderId="1" xfId="0" applyFill="1" applyBorder="1" applyAlignment="1">
      <alignment horizontal="left" vertical="center"/>
    </xf>
    <xf numFmtId="0" fontId="0" fillId="0" borderId="1" xfId="0" applyBorder="1" applyAlignment="1">
      <alignment wrapText="1"/>
    </xf>
    <xf numFmtId="0" fontId="0" fillId="2" borderId="1" xfId="0" applyFill="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9" fillId="2" borderId="1" xfId="0" applyFont="1" applyFill="1" applyBorder="1" applyAlignment="1">
      <alignment horizontal="left" vertical="center"/>
    </xf>
    <xf numFmtId="0" fontId="7" fillId="0" borderId="1" xfId="0" applyFont="1" applyBorder="1" applyAlignment="1" applyProtection="1">
      <alignment horizontal="center" vertical="center" wrapText="1"/>
      <protection locked="0"/>
    </xf>
    <xf numFmtId="4" fontId="7" fillId="0" borderId="1" xfId="0" applyNumberFormat="1" applyFont="1" applyBorder="1" applyAlignment="1" applyProtection="1">
      <alignment horizontal="center" vertical="center" wrapText="1"/>
      <protection locked="0"/>
    </xf>
    <xf numFmtId="0" fontId="0" fillId="0" borderId="0" xfId="0" applyAlignment="1">
      <alignment horizontal="center" vertical="center"/>
    </xf>
    <xf numFmtId="4" fontId="0" fillId="0" borderId="0" xfId="0" applyNumberFormat="1" applyAlignment="1">
      <alignment horizontal="center" vertical="center"/>
    </xf>
    <xf numFmtId="9" fontId="7" fillId="3" borderId="1" xfId="0" applyNumberFormat="1" applyFont="1" applyFill="1" applyBorder="1" applyAlignment="1" applyProtection="1">
      <alignment horizontal="center" vertical="center" wrapText="1"/>
      <protection locked="0"/>
    </xf>
    <xf numFmtId="0" fontId="11" fillId="3" borderId="1" xfId="0" applyFont="1" applyFill="1" applyBorder="1" applyAlignment="1">
      <alignment horizontal="justify" vertical="center"/>
    </xf>
    <xf numFmtId="0" fontId="11" fillId="3" borderId="1" xfId="0" applyFont="1" applyFill="1" applyBorder="1" applyAlignment="1">
      <alignment horizontal="justify" vertical="center" wrapText="1"/>
    </xf>
    <xf numFmtId="0" fontId="0" fillId="0" borderId="0" xfId="0" applyProtection="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justify" vertical="center" wrapText="1"/>
      <protection locked="0"/>
    </xf>
    <xf numFmtId="0" fontId="7" fillId="0" borderId="1" xfId="0" applyFont="1" applyBorder="1" applyAlignment="1" applyProtection="1">
      <alignment horizontal="center" wrapText="1"/>
      <protection locked="0"/>
    </xf>
    <xf numFmtId="0" fontId="13" fillId="0" borderId="1" xfId="1" applyBorder="1" applyProtection="1">
      <protection locked="0"/>
    </xf>
    <xf numFmtId="1"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wrapText="1"/>
      <protection locked="0"/>
    </xf>
  </cellXfs>
  <cellStyles count="2">
    <cellStyle name="Hipervínculo" xfId="1" builtinId="8"/>
    <cellStyle name="Normal" xfId="0" builtinId="0"/>
  </cellStyles>
  <dxfs count="6">
    <dxf>
      <fill>
        <patternFill>
          <bgColor theme="0"/>
        </patternFill>
      </fill>
    </dxf>
    <dxf>
      <font>
        <color rgb="FF006100"/>
      </font>
      <fill>
        <patternFill>
          <bgColor rgb="FFFF0000"/>
        </patternFill>
      </fill>
    </dxf>
    <dxf>
      <fill>
        <patternFill>
          <bgColor theme="1"/>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zoomScale="70" zoomScaleNormal="70" workbookViewId="0">
      <pane xSplit="1" ySplit="1" topLeftCell="I28" activePane="bottomRight" state="frozen"/>
      <selection pane="topRight" activeCell="B1" sqref="B1"/>
      <selection pane="bottomLeft" activeCell="A2" sqref="A2"/>
      <selection pane="bottomRight" activeCell="L32" sqref="L32"/>
    </sheetView>
  </sheetViews>
  <sheetFormatPr baseColWidth="10" defaultRowHeight="14.25"/>
  <cols>
    <col min="2" max="2" width="11.375" bestFit="1" customWidth="1"/>
    <col min="3" max="3" width="33.375" bestFit="1" customWidth="1"/>
    <col min="4" max="4" width="50.875" bestFit="1" customWidth="1"/>
    <col min="5" max="5" width="19.375" customWidth="1"/>
    <col min="6" max="6" width="41.875" customWidth="1"/>
    <col min="7" max="7" width="44.125" customWidth="1"/>
    <col min="8" max="8" width="37.875" customWidth="1"/>
    <col min="9" max="9" width="45.625" customWidth="1"/>
    <col min="10" max="10" width="26.375" style="27" customWidth="1"/>
    <col min="11" max="11" width="12.375" style="28" customWidth="1"/>
    <col min="12" max="12" width="15" style="28" customWidth="1"/>
    <col min="13" max="13" width="16.375" customWidth="1"/>
    <col min="15" max="15" width="10.875" customWidth="1"/>
    <col min="16" max="16" width="60.875" style="32" customWidth="1"/>
    <col min="17" max="17" width="53.875" customWidth="1"/>
    <col min="18" max="18" width="37" style="32" customWidth="1"/>
    <col min="19" max="19" width="16.625" customWidth="1"/>
  </cols>
  <sheetData>
    <row r="1" spans="1:19" ht="30">
      <c r="A1" s="1" t="s">
        <v>0</v>
      </c>
      <c r="B1" s="2" t="s">
        <v>1</v>
      </c>
      <c r="C1" s="2" t="s">
        <v>2</v>
      </c>
      <c r="D1" s="2" t="s">
        <v>3</v>
      </c>
      <c r="E1" s="2" t="s">
        <v>4</v>
      </c>
      <c r="F1" s="2" t="s">
        <v>5</v>
      </c>
      <c r="G1" s="2" t="s">
        <v>6</v>
      </c>
      <c r="H1" s="2" t="s">
        <v>7</v>
      </c>
      <c r="I1" s="2" t="s">
        <v>8</v>
      </c>
      <c r="J1" s="2" t="s">
        <v>139</v>
      </c>
      <c r="K1" s="2" t="s">
        <v>9</v>
      </c>
      <c r="L1" s="2" t="s">
        <v>10</v>
      </c>
      <c r="M1" s="2" t="s">
        <v>138</v>
      </c>
      <c r="N1" s="2" t="s">
        <v>11</v>
      </c>
      <c r="O1" s="2" t="s">
        <v>12</v>
      </c>
      <c r="P1" s="2" t="s">
        <v>164</v>
      </c>
      <c r="Q1" s="2" t="s">
        <v>13</v>
      </c>
      <c r="R1" s="2" t="s">
        <v>131</v>
      </c>
      <c r="S1" s="2" t="s">
        <v>14</v>
      </c>
    </row>
    <row r="2" spans="1:19" ht="42.75">
      <c r="A2" s="4">
        <v>1</v>
      </c>
      <c r="B2" s="5">
        <v>892399994</v>
      </c>
      <c r="C2" s="6" t="s">
        <v>183</v>
      </c>
      <c r="D2" s="5" t="s">
        <v>182</v>
      </c>
      <c r="E2" s="7" t="s">
        <v>15</v>
      </c>
      <c r="F2" s="8" t="s">
        <v>16</v>
      </c>
      <c r="G2" s="9" t="s">
        <v>17</v>
      </c>
      <c r="H2" s="10" t="s">
        <v>18</v>
      </c>
      <c r="I2" s="11" t="s">
        <v>19</v>
      </c>
      <c r="J2" s="25" t="s">
        <v>20</v>
      </c>
      <c r="K2" s="26">
        <v>3</v>
      </c>
      <c r="L2" s="26">
        <v>3</v>
      </c>
      <c r="M2" s="12">
        <v>1</v>
      </c>
      <c r="N2" s="29" t="str">
        <f>IF(J2="NA","NA",IF(J2="SD","SD",IF(J2="EP","EP",K2/L2)))</f>
        <v>NA</v>
      </c>
      <c r="O2" s="13">
        <f>IF(J2="NA",4,IF(J2="SD",5,IF(J2="EP",6,IF(AND(N2&gt;(79%*M2)),3,IF(AND(N2&gt;=(60%*M2)),2,IF(AND(N2&lt;(60%*M2)),1))))))</f>
        <v>4</v>
      </c>
      <c r="P2" s="25" t="s">
        <v>20</v>
      </c>
      <c r="Q2" s="14" t="s">
        <v>21</v>
      </c>
      <c r="R2" s="35" t="s">
        <v>184</v>
      </c>
      <c r="S2" s="15">
        <v>45808</v>
      </c>
    </row>
    <row r="3" spans="1:19" ht="85.5">
      <c r="A3" s="4">
        <v>2</v>
      </c>
      <c r="B3" s="5">
        <v>892399994</v>
      </c>
      <c r="C3" s="6" t="s">
        <v>183</v>
      </c>
      <c r="D3" s="5" t="s">
        <v>182</v>
      </c>
      <c r="E3" s="7" t="s">
        <v>15</v>
      </c>
      <c r="F3" s="8" t="s">
        <v>16</v>
      </c>
      <c r="G3" s="9" t="s">
        <v>22</v>
      </c>
      <c r="H3" s="10" t="s">
        <v>23</v>
      </c>
      <c r="I3" s="11" t="s">
        <v>19</v>
      </c>
      <c r="J3" s="25" t="s">
        <v>20</v>
      </c>
      <c r="K3" s="26">
        <v>0</v>
      </c>
      <c r="L3" s="26">
        <v>0</v>
      </c>
      <c r="M3" s="12">
        <v>1</v>
      </c>
      <c r="N3" s="29" t="str">
        <f t="shared" ref="N3:N39" si="0">IF(J3="NA","NA",IF(J3="SD","SD",IF(J3="EP","EP",K3/L3)))</f>
        <v>NA</v>
      </c>
      <c r="O3" s="13">
        <f t="shared" ref="O3:O14" si="1">IF(J3="NA",4,IF(J3="SD",5,IF(J3="EP",6,IF(AND(N3&gt;(79%*M3)),3,IF(AND(N3&gt;=(60%*M3)),2,IF(AND(N3&lt;(60%*M3)),1))))))</f>
        <v>4</v>
      </c>
      <c r="P3" s="25" t="s">
        <v>20</v>
      </c>
      <c r="Q3" s="14" t="s">
        <v>21</v>
      </c>
      <c r="R3" s="35" t="s">
        <v>184</v>
      </c>
      <c r="S3" s="15">
        <v>45808</v>
      </c>
    </row>
    <row r="4" spans="1:19" ht="33.75">
      <c r="A4" s="4">
        <v>3</v>
      </c>
      <c r="B4" s="5">
        <v>892399994</v>
      </c>
      <c r="C4" s="6" t="s">
        <v>183</v>
      </c>
      <c r="D4" s="5" t="s">
        <v>182</v>
      </c>
      <c r="E4" s="7" t="s">
        <v>15</v>
      </c>
      <c r="F4" s="8" t="s">
        <v>142</v>
      </c>
      <c r="G4" s="9" t="s">
        <v>24</v>
      </c>
      <c r="H4" s="10" t="s">
        <v>25</v>
      </c>
      <c r="I4" s="11" t="s">
        <v>19</v>
      </c>
      <c r="J4" s="25" t="s">
        <v>20</v>
      </c>
      <c r="K4" s="26">
        <v>0</v>
      </c>
      <c r="L4" s="26">
        <v>0</v>
      </c>
      <c r="M4" s="12">
        <v>1</v>
      </c>
      <c r="N4" s="29" t="str">
        <f t="shared" si="0"/>
        <v>NA</v>
      </c>
      <c r="O4" s="13">
        <f t="shared" si="1"/>
        <v>4</v>
      </c>
      <c r="P4" s="25" t="s">
        <v>20</v>
      </c>
      <c r="Q4" s="14" t="s">
        <v>21</v>
      </c>
      <c r="R4" s="35" t="s">
        <v>184</v>
      </c>
      <c r="S4" s="15">
        <v>45808</v>
      </c>
    </row>
    <row r="5" spans="1:19" ht="71.25">
      <c r="A5" s="4">
        <v>4</v>
      </c>
      <c r="B5" s="5">
        <v>892399994</v>
      </c>
      <c r="C5" s="6" t="s">
        <v>183</v>
      </c>
      <c r="D5" s="5" t="s">
        <v>182</v>
      </c>
      <c r="E5" s="7" t="s">
        <v>15</v>
      </c>
      <c r="F5" s="8" t="s">
        <v>141</v>
      </c>
      <c r="G5" s="16" t="s">
        <v>26</v>
      </c>
      <c r="H5" s="16" t="s">
        <v>27</v>
      </c>
      <c r="I5" s="11" t="s">
        <v>19</v>
      </c>
      <c r="J5" s="25" t="s">
        <v>20</v>
      </c>
      <c r="K5" s="26">
        <v>0</v>
      </c>
      <c r="L5" s="26">
        <v>0</v>
      </c>
      <c r="M5" s="12">
        <v>1</v>
      </c>
      <c r="N5" s="29" t="str">
        <f>IF(J5="NA","NA",IF(J5="SD","SD",IF(J5="EP","EP",IF(AND(K5=0,L5=0),1,K5/L5))))</f>
        <v>NA</v>
      </c>
      <c r="O5" s="13">
        <f t="shared" si="1"/>
        <v>4</v>
      </c>
      <c r="P5" s="25" t="s">
        <v>20</v>
      </c>
      <c r="Q5" s="14" t="s">
        <v>28</v>
      </c>
      <c r="R5" s="35" t="s">
        <v>184</v>
      </c>
      <c r="S5" s="15">
        <v>45808</v>
      </c>
    </row>
    <row r="6" spans="1:19" ht="57">
      <c r="A6" s="4">
        <v>5</v>
      </c>
      <c r="B6" s="5">
        <v>892399994</v>
      </c>
      <c r="C6" s="6" t="s">
        <v>183</v>
      </c>
      <c r="D6" s="5" t="s">
        <v>182</v>
      </c>
      <c r="E6" s="7" t="s">
        <v>15</v>
      </c>
      <c r="F6" s="8" t="s">
        <v>140</v>
      </c>
      <c r="G6" s="10" t="s">
        <v>29</v>
      </c>
      <c r="H6" s="10" t="s">
        <v>30</v>
      </c>
      <c r="I6" s="11" t="s">
        <v>19</v>
      </c>
      <c r="J6" s="25" t="s">
        <v>20</v>
      </c>
      <c r="K6" s="26">
        <v>0</v>
      </c>
      <c r="L6" s="26">
        <v>0</v>
      </c>
      <c r="M6" s="12">
        <v>1</v>
      </c>
      <c r="N6" s="29" t="str">
        <f>IF(J6="NA","NA",IF(J6="SD","SD",IF(J6="EP","EP",IF(AND(K6=0,L6=0),1,K6/L6))))</f>
        <v>NA</v>
      </c>
      <c r="O6" s="13">
        <f t="shared" si="1"/>
        <v>4</v>
      </c>
      <c r="P6" s="25" t="s">
        <v>20</v>
      </c>
      <c r="Q6" s="14" t="s">
        <v>144</v>
      </c>
      <c r="R6" s="35" t="s">
        <v>184</v>
      </c>
      <c r="S6" s="15">
        <v>45808</v>
      </c>
    </row>
    <row r="7" spans="1:19" ht="71.25">
      <c r="A7" s="4">
        <v>6</v>
      </c>
      <c r="B7" s="5">
        <v>892399994</v>
      </c>
      <c r="C7" s="6" t="s">
        <v>183</v>
      </c>
      <c r="D7" s="5" t="s">
        <v>182</v>
      </c>
      <c r="E7" s="7" t="s">
        <v>15</v>
      </c>
      <c r="F7" s="8" t="s">
        <v>136</v>
      </c>
      <c r="G7" s="16" t="s">
        <v>31</v>
      </c>
      <c r="H7" s="16" t="s">
        <v>32</v>
      </c>
      <c r="I7" s="11" t="s">
        <v>19</v>
      </c>
      <c r="J7" s="25" t="s">
        <v>20</v>
      </c>
      <c r="K7" s="26">
        <v>0</v>
      </c>
      <c r="L7" s="26">
        <v>0</v>
      </c>
      <c r="M7" s="12">
        <v>1</v>
      </c>
      <c r="N7" s="29" t="str">
        <f>IF(J7="NA","NA",IF(J7="SD","SD",IF(J7="EP","EP",IF(AND(K7=0,L7=0),1,K7/L7))))</f>
        <v>NA</v>
      </c>
      <c r="O7" s="13">
        <f t="shared" si="1"/>
        <v>4</v>
      </c>
      <c r="P7" s="25" t="s">
        <v>20</v>
      </c>
      <c r="Q7" s="14" t="s">
        <v>145</v>
      </c>
      <c r="R7" s="35" t="s">
        <v>184</v>
      </c>
      <c r="S7" s="15">
        <v>45808</v>
      </c>
    </row>
    <row r="8" spans="1:19" ht="85.5">
      <c r="A8" s="4">
        <v>7</v>
      </c>
      <c r="B8" s="5">
        <v>892399994</v>
      </c>
      <c r="C8" s="6" t="s">
        <v>183</v>
      </c>
      <c r="D8" s="5" t="s">
        <v>182</v>
      </c>
      <c r="E8" s="7" t="s">
        <v>15</v>
      </c>
      <c r="F8" s="8" t="s">
        <v>136</v>
      </c>
      <c r="G8" s="9" t="s">
        <v>33</v>
      </c>
      <c r="H8" s="10" t="s">
        <v>34</v>
      </c>
      <c r="I8" s="11" t="s">
        <v>19</v>
      </c>
      <c r="J8" s="25" t="s">
        <v>20</v>
      </c>
      <c r="K8" s="26">
        <v>0</v>
      </c>
      <c r="L8" s="26">
        <v>0</v>
      </c>
      <c r="M8" s="12">
        <v>1</v>
      </c>
      <c r="N8" s="29" t="str">
        <f>IF(J8="NA","NA",IF(J8="SD","SD",IF(J8="EP","EP",IF(AND(K8=0,L8=0),1,K8/L8))))</f>
        <v>NA</v>
      </c>
      <c r="O8" s="13">
        <f t="shared" si="1"/>
        <v>4</v>
      </c>
      <c r="P8" s="25" t="s">
        <v>20</v>
      </c>
      <c r="Q8" s="14" t="s">
        <v>146</v>
      </c>
      <c r="R8" s="35" t="s">
        <v>184</v>
      </c>
      <c r="S8" s="15">
        <v>45808</v>
      </c>
    </row>
    <row r="9" spans="1:19" ht="42.75">
      <c r="A9" s="4">
        <v>8</v>
      </c>
      <c r="B9" s="5">
        <v>892399994</v>
      </c>
      <c r="C9" s="6" t="s">
        <v>183</v>
      </c>
      <c r="D9" s="5" t="s">
        <v>182</v>
      </c>
      <c r="E9" s="7" t="s">
        <v>15</v>
      </c>
      <c r="F9" s="8" t="s">
        <v>136</v>
      </c>
      <c r="G9" s="9" t="s">
        <v>35</v>
      </c>
      <c r="H9" s="10" t="s">
        <v>36</v>
      </c>
      <c r="I9" s="11" t="s">
        <v>19</v>
      </c>
      <c r="J9" s="25" t="s">
        <v>20</v>
      </c>
      <c r="K9" s="26">
        <v>0</v>
      </c>
      <c r="L9" s="26">
        <v>0</v>
      </c>
      <c r="M9" s="12">
        <v>1</v>
      </c>
      <c r="N9" s="29" t="str">
        <f t="shared" si="0"/>
        <v>NA</v>
      </c>
      <c r="O9" s="13">
        <f t="shared" si="1"/>
        <v>4</v>
      </c>
      <c r="P9" s="25" t="s">
        <v>20</v>
      </c>
      <c r="Q9" s="14" t="s">
        <v>147</v>
      </c>
      <c r="R9" s="35" t="s">
        <v>184</v>
      </c>
      <c r="S9" s="15">
        <v>45808</v>
      </c>
    </row>
    <row r="10" spans="1:19" ht="71.25">
      <c r="A10" s="4">
        <v>9</v>
      </c>
      <c r="B10" s="5">
        <v>892399994</v>
      </c>
      <c r="C10" s="6" t="s">
        <v>183</v>
      </c>
      <c r="D10" s="5" t="s">
        <v>182</v>
      </c>
      <c r="E10" s="7" t="s">
        <v>15</v>
      </c>
      <c r="F10" s="8" t="s">
        <v>136</v>
      </c>
      <c r="G10" s="9" t="s">
        <v>37</v>
      </c>
      <c r="H10" s="10" t="s">
        <v>38</v>
      </c>
      <c r="I10" s="11" t="s">
        <v>19</v>
      </c>
      <c r="J10" s="25" t="s">
        <v>20</v>
      </c>
      <c r="K10" s="26">
        <v>0</v>
      </c>
      <c r="L10" s="26">
        <v>0</v>
      </c>
      <c r="M10" s="12">
        <v>1</v>
      </c>
      <c r="N10" s="29" t="str">
        <f t="shared" si="0"/>
        <v>NA</v>
      </c>
      <c r="O10" s="13">
        <f t="shared" si="1"/>
        <v>4</v>
      </c>
      <c r="P10" s="25" t="s">
        <v>20</v>
      </c>
      <c r="Q10" s="14" t="s">
        <v>148</v>
      </c>
      <c r="R10" s="35" t="s">
        <v>184</v>
      </c>
      <c r="S10" s="15">
        <v>45808</v>
      </c>
    </row>
    <row r="11" spans="1:19" ht="57">
      <c r="A11" s="4">
        <v>10</v>
      </c>
      <c r="B11" s="5">
        <v>892399994</v>
      </c>
      <c r="C11" s="6" t="s">
        <v>183</v>
      </c>
      <c r="D11" s="5" t="s">
        <v>182</v>
      </c>
      <c r="E11" s="7" t="s">
        <v>15</v>
      </c>
      <c r="F11" s="8" t="s">
        <v>137</v>
      </c>
      <c r="G11" s="9" t="s">
        <v>39</v>
      </c>
      <c r="H11" s="10" t="s">
        <v>40</v>
      </c>
      <c r="I11" s="11" t="s">
        <v>19</v>
      </c>
      <c r="J11" s="25" t="s">
        <v>20</v>
      </c>
      <c r="K11" s="26">
        <v>0</v>
      </c>
      <c r="L11" s="26">
        <v>50</v>
      </c>
      <c r="M11" s="12">
        <v>1</v>
      </c>
      <c r="N11" s="29" t="str">
        <f>IF(J11="NA","NA",IF(J11="SD","SD",IF(J11="EP","EP",IF(AND(K11=0,L11=0),1,IF(AND(K11=0,L11&gt;0),1,K11/L11)))))</f>
        <v>NA</v>
      </c>
      <c r="O11" s="13">
        <f t="shared" si="1"/>
        <v>4</v>
      </c>
      <c r="P11" s="25" t="s">
        <v>20</v>
      </c>
      <c r="Q11" s="14" t="s">
        <v>149</v>
      </c>
      <c r="R11" s="35" t="s">
        <v>184</v>
      </c>
      <c r="S11" s="15">
        <v>45808</v>
      </c>
    </row>
    <row r="12" spans="1:19" ht="60">
      <c r="A12" s="4">
        <v>11</v>
      </c>
      <c r="B12" s="5">
        <v>892399994</v>
      </c>
      <c r="C12" s="6" t="s">
        <v>183</v>
      </c>
      <c r="D12" s="5" t="s">
        <v>182</v>
      </c>
      <c r="E12" s="7" t="s">
        <v>15</v>
      </c>
      <c r="F12" s="8" t="s">
        <v>137</v>
      </c>
      <c r="G12" s="16" t="s">
        <v>41</v>
      </c>
      <c r="H12" s="16" t="s">
        <v>42</v>
      </c>
      <c r="I12" s="11" t="s">
        <v>19</v>
      </c>
      <c r="J12" s="25" t="s">
        <v>185</v>
      </c>
      <c r="K12" s="26">
        <v>326</v>
      </c>
      <c r="L12" s="26">
        <v>333</v>
      </c>
      <c r="M12" s="12">
        <v>1</v>
      </c>
      <c r="N12" s="29">
        <f>IF(J12="NA","NA",IF(J12="SD","SD",IF(J12="EP","EP",IF(AND(K12=0,L12=0),1,K12/L12))))</f>
        <v>0.97897897897897901</v>
      </c>
      <c r="O12" s="13">
        <f t="shared" si="1"/>
        <v>3</v>
      </c>
      <c r="P12" s="34" t="s">
        <v>210</v>
      </c>
      <c r="Q12" s="14" t="s">
        <v>149</v>
      </c>
      <c r="R12" s="36"/>
      <c r="S12" s="15">
        <v>45808</v>
      </c>
    </row>
    <row r="13" spans="1:19" ht="57">
      <c r="A13" s="4">
        <v>12</v>
      </c>
      <c r="B13" s="5">
        <v>892399994</v>
      </c>
      <c r="C13" s="6" t="s">
        <v>183</v>
      </c>
      <c r="D13" s="5" t="s">
        <v>182</v>
      </c>
      <c r="E13" s="7" t="s">
        <v>15</v>
      </c>
      <c r="F13" s="8" t="s">
        <v>170</v>
      </c>
      <c r="G13" s="16" t="s">
        <v>43</v>
      </c>
      <c r="H13" s="16" t="s">
        <v>44</v>
      </c>
      <c r="I13" s="11" t="s">
        <v>19</v>
      </c>
      <c r="J13" s="25" t="s">
        <v>20</v>
      </c>
      <c r="K13" s="26" t="s">
        <v>20</v>
      </c>
      <c r="L13" s="26" t="s">
        <v>20</v>
      </c>
      <c r="M13" s="12">
        <v>1</v>
      </c>
      <c r="N13" s="29" t="str">
        <f>IF(J13="NA","NA",IF(J13="SD","SD",IF(J13="EP","EP",IF(AND(K13=0,L13=0),1,K13/L13))))</f>
        <v>NA</v>
      </c>
      <c r="O13" s="13">
        <f t="shared" si="1"/>
        <v>4</v>
      </c>
      <c r="P13" s="25" t="s">
        <v>20</v>
      </c>
      <c r="Q13" s="14" t="s">
        <v>150</v>
      </c>
      <c r="R13" s="36"/>
      <c r="S13" s="15">
        <v>45808</v>
      </c>
    </row>
    <row r="14" spans="1:19" ht="75">
      <c r="A14" s="4">
        <v>13</v>
      </c>
      <c r="B14" s="5">
        <v>892399994</v>
      </c>
      <c r="C14" s="6" t="s">
        <v>183</v>
      </c>
      <c r="D14" s="5" t="s">
        <v>182</v>
      </c>
      <c r="E14" s="7" t="s">
        <v>15</v>
      </c>
      <c r="F14" s="8" t="s">
        <v>135</v>
      </c>
      <c r="G14" s="16" t="s">
        <v>45</v>
      </c>
      <c r="H14" s="16" t="s">
        <v>46</v>
      </c>
      <c r="I14" s="11" t="s">
        <v>19</v>
      </c>
      <c r="J14" s="25" t="s">
        <v>185</v>
      </c>
      <c r="K14" s="26">
        <v>26</v>
      </c>
      <c r="L14" s="26">
        <v>26</v>
      </c>
      <c r="M14" s="12">
        <v>1</v>
      </c>
      <c r="N14" s="29">
        <f>IF(J14="NA","NA",IF(J14="SD","SD",IF(J14="EP","EP",IF(AND(K14=0,L14=0),1,K14/L14))))</f>
        <v>1</v>
      </c>
      <c r="O14" s="13">
        <f t="shared" si="1"/>
        <v>3</v>
      </c>
      <c r="P14" s="34" t="s">
        <v>218</v>
      </c>
      <c r="Q14" s="14" t="s">
        <v>150</v>
      </c>
      <c r="R14" s="36"/>
      <c r="S14" s="15">
        <v>45808</v>
      </c>
    </row>
    <row r="15" spans="1:19" ht="75">
      <c r="A15" s="4">
        <v>14</v>
      </c>
      <c r="B15" s="5">
        <v>892399994</v>
      </c>
      <c r="C15" s="6" t="s">
        <v>183</v>
      </c>
      <c r="D15" s="5" t="s">
        <v>182</v>
      </c>
      <c r="E15" s="7" t="s">
        <v>15</v>
      </c>
      <c r="F15" s="8" t="s">
        <v>143</v>
      </c>
      <c r="G15" s="16" t="s">
        <v>47</v>
      </c>
      <c r="H15" s="16" t="s">
        <v>169</v>
      </c>
      <c r="I15" s="11" t="s">
        <v>48</v>
      </c>
      <c r="J15" s="25" t="s">
        <v>186</v>
      </c>
      <c r="K15" s="26">
        <v>22</v>
      </c>
      <c r="L15" s="26">
        <v>26</v>
      </c>
      <c r="M15" s="12">
        <v>1</v>
      </c>
      <c r="N15" s="29">
        <f>IF(J15="NA","NA",IF(J15="SD","SD",IF(J15="EP","EP",IF(AND(K15=0,L15=0),0,K15/L15))))</f>
        <v>0.84615384615384615</v>
      </c>
      <c r="O15" s="13">
        <f>IF(J15="NA",4,IF(J15="SD",5,IF(J15="EP",6,IF(N15&lt;=10%,3,IF(AND(N15&gt;10%,N15&lt;=20%),2,IF(N15&gt;20%,1))))))</f>
        <v>1</v>
      </c>
      <c r="P15" s="34" t="s">
        <v>211</v>
      </c>
      <c r="Q15" s="14" t="s">
        <v>150</v>
      </c>
      <c r="R15" s="36"/>
      <c r="S15" s="15">
        <v>45808</v>
      </c>
    </row>
    <row r="16" spans="1:19" ht="114">
      <c r="A16" s="4">
        <v>15</v>
      </c>
      <c r="B16" s="5">
        <v>892399994</v>
      </c>
      <c r="C16" s="6" t="s">
        <v>183</v>
      </c>
      <c r="D16" s="5" t="s">
        <v>182</v>
      </c>
      <c r="E16" s="7" t="s">
        <v>15</v>
      </c>
      <c r="F16" s="8" t="s">
        <v>135</v>
      </c>
      <c r="G16" s="30" t="s">
        <v>166</v>
      </c>
      <c r="H16" s="31" t="s">
        <v>167</v>
      </c>
      <c r="I16" s="11" t="s">
        <v>19</v>
      </c>
      <c r="J16" s="25" t="s">
        <v>185</v>
      </c>
      <c r="K16" s="26">
        <v>23</v>
      </c>
      <c r="L16" s="26">
        <v>26</v>
      </c>
      <c r="M16" s="12">
        <v>1</v>
      </c>
      <c r="N16" s="29">
        <f>IF(J16="NA","NA",IF(J16="SD","SD",IF(J16="EP","EP",IF(AND(K16=0,L16=0),1,K16/L16))))</f>
        <v>0.88461538461538458</v>
      </c>
      <c r="O16" s="13">
        <f>IF(J16="NA",4,IF(J16="SD",5,IF(J16="EP",6,IF(AND(N16&gt;(79%*M16)),3,IF(AND(N16&gt;=(60%*M16)),2,IF(AND(N16&lt;(60%*M16)),1))))))</f>
        <v>3</v>
      </c>
      <c r="P16" s="34" t="s">
        <v>217</v>
      </c>
      <c r="Q16" s="14" t="s">
        <v>150</v>
      </c>
      <c r="R16" s="36"/>
      <c r="S16" s="15">
        <v>45808</v>
      </c>
    </row>
    <row r="17" spans="1:19" ht="75">
      <c r="A17" s="4">
        <v>16</v>
      </c>
      <c r="B17" s="5">
        <v>892399994</v>
      </c>
      <c r="C17" s="6" t="s">
        <v>183</v>
      </c>
      <c r="D17" s="5" t="s">
        <v>182</v>
      </c>
      <c r="E17" s="7" t="s">
        <v>15</v>
      </c>
      <c r="F17" s="8" t="s">
        <v>134</v>
      </c>
      <c r="G17" s="9" t="s">
        <v>49</v>
      </c>
      <c r="H17" s="10" t="s">
        <v>50</v>
      </c>
      <c r="I17" s="11" t="s">
        <v>51</v>
      </c>
      <c r="J17" s="38">
        <v>0.1</v>
      </c>
      <c r="K17" s="26">
        <f>+(2750-2983)</f>
        <v>-233</v>
      </c>
      <c r="L17" s="26">
        <v>2750</v>
      </c>
      <c r="M17" s="12">
        <v>1</v>
      </c>
      <c r="N17" s="29">
        <f>IF(J17="NA","NA",IF(J17="SD","SD",IF(J17="EP","EP",IF(AND(K17=0,L17=0),0,K17/L17))))</f>
        <v>-8.4727272727272721E-2</v>
      </c>
      <c r="O17" s="13">
        <f>IF(J17="NA",4,IF(J17="SD",5,IF(AND(N17&gt;=-5%,N17&lt;=10%),3,IF(OR(AND(N17&gt;=-10%,N17&lt;-5%),AND(N17&gt;10%,N17&lt;=15%)),2,1))))</f>
        <v>2</v>
      </c>
      <c r="P17" s="33" t="s">
        <v>212</v>
      </c>
      <c r="Q17" s="14" t="s">
        <v>151</v>
      </c>
      <c r="R17" s="36"/>
      <c r="S17" s="15">
        <v>45808</v>
      </c>
    </row>
    <row r="18" spans="1:19" ht="60">
      <c r="A18" s="4">
        <v>17</v>
      </c>
      <c r="B18" s="5">
        <v>892399994</v>
      </c>
      <c r="C18" s="6" t="s">
        <v>183</v>
      </c>
      <c r="D18" s="5" t="s">
        <v>182</v>
      </c>
      <c r="E18" s="7" t="s">
        <v>15</v>
      </c>
      <c r="F18" s="8" t="s">
        <v>134</v>
      </c>
      <c r="G18" s="16" t="s">
        <v>52</v>
      </c>
      <c r="H18" s="16" t="s">
        <v>53</v>
      </c>
      <c r="I18" s="11" t="s">
        <v>54</v>
      </c>
      <c r="J18" s="25" t="s">
        <v>187</v>
      </c>
      <c r="K18" s="26">
        <v>0</v>
      </c>
      <c r="L18" s="26">
        <v>210</v>
      </c>
      <c r="M18" s="12">
        <v>1</v>
      </c>
      <c r="N18" s="29">
        <f>IF(J18="NA","NA",IF(J18="SD","SD",IF(J18="EP","EP",IF(AND(K18=0,L18=0),0,K18/L18))))</f>
        <v>0</v>
      </c>
      <c r="O18" s="13">
        <f>IF(J18="NA",4,IF(J18="SD",5,IF(J18="EP",6,IF(AND(N18&lt;=(2%*M18)),3,IF(N18&lt;(4%*M18),2,1)))))</f>
        <v>3</v>
      </c>
      <c r="P18" s="33" t="s">
        <v>219</v>
      </c>
      <c r="Q18" s="18" t="s">
        <v>21</v>
      </c>
      <c r="R18" s="36"/>
      <c r="S18" s="15">
        <v>45808</v>
      </c>
    </row>
    <row r="19" spans="1:19" ht="60">
      <c r="A19" s="4">
        <v>18</v>
      </c>
      <c r="B19" s="5">
        <v>892399994</v>
      </c>
      <c r="C19" s="6" t="s">
        <v>183</v>
      </c>
      <c r="D19" s="5" t="s">
        <v>182</v>
      </c>
      <c r="E19" s="7" t="s">
        <v>15</v>
      </c>
      <c r="F19" s="8" t="s">
        <v>133</v>
      </c>
      <c r="G19" s="9" t="s">
        <v>55</v>
      </c>
      <c r="H19" s="10" t="s">
        <v>56</v>
      </c>
      <c r="I19" s="11" t="s">
        <v>57</v>
      </c>
      <c r="J19" s="38">
        <v>0.15</v>
      </c>
      <c r="K19" s="26">
        <f>+(905-1030)</f>
        <v>-125</v>
      </c>
      <c r="L19" s="26">
        <v>1030</v>
      </c>
      <c r="M19" s="12">
        <v>1</v>
      </c>
      <c r="N19" s="29">
        <f>IF(J19="NA","NA",IF(J19="SD","SD",IF(J19="EP","EP",IF(AND(K19=0,L19=0),0,K19/L19))))</f>
        <v>-0.12135922330097088</v>
      </c>
      <c r="O19" s="13">
        <f>IF(J19="NA",4,IF(J19="SD",5,IF(AND(N19&gt;=-5%,N19&lt;=15%),3,IF(OR(AND(N19&gt;=-10%,N19&lt;-5%),AND(N19&gt;15%,N19&lt;=20%)),2,1))))</f>
        <v>1</v>
      </c>
      <c r="P19" s="33" t="s">
        <v>215</v>
      </c>
      <c r="Q19" s="14" t="s">
        <v>152</v>
      </c>
      <c r="R19" s="36"/>
      <c r="S19" s="15">
        <v>45808</v>
      </c>
    </row>
    <row r="20" spans="1:19" ht="60">
      <c r="A20" s="4">
        <v>19</v>
      </c>
      <c r="B20" s="5">
        <v>892399994</v>
      </c>
      <c r="C20" s="6" t="s">
        <v>183</v>
      </c>
      <c r="D20" s="5" t="s">
        <v>182</v>
      </c>
      <c r="E20" s="7" t="s">
        <v>15</v>
      </c>
      <c r="F20" s="8" t="s">
        <v>132</v>
      </c>
      <c r="G20" s="9" t="s">
        <v>58</v>
      </c>
      <c r="H20" s="16" t="s">
        <v>59</v>
      </c>
      <c r="I20" s="11" t="s">
        <v>60</v>
      </c>
      <c r="J20" s="25" t="s">
        <v>188</v>
      </c>
      <c r="K20" s="26">
        <v>226</v>
      </c>
      <c r="L20" s="26">
        <v>905</v>
      </c>
      <c r="M20" s="12">
        <v>1</v>
      </c>
      <c r="N20" s="29">
        <f>IF(J20="NA","NA",IF(J20="SD","SD",IF(J20="EP","EP",IF(AND(K20=0,L20=0),0,K20/L20))))</f>
        <v>0.24972375690607734</v>
      </c>
      <c r="O20" s="13">
        <f>IF(J20="NA",4,IF(J20="SD",5,IF(J20="EP",6,IF(AND(N20&lt;=(20%*M20)),3,IF(AND(N20&lt;=(30%*M20)),2,IF(AND(N20&gt;(30%*M20)),1))))))</f>
        <v>2</v>
      </c>
      <c r="P20" s="33" t="s">
        <v>213</v>
      </c>
      <c r="Q20" s="14" t="s">
        <v>153</v>
      </c>
      <c r="R20" s="36"/>
      <c r="S20" s="15">
        <v>45808</v>
      </c>
    </row>
    <row r="21" spans="1:19" ht="75">
      <c r="A21" s="4">
        <v>20</v>
      </c>
      <c r="B21" s="5">
        <v>892399994</v>
      </c>
      <c r="C21" s="6" t="s">
        <v>183</v>
      </c>
      <c r="D21" s="5" t="s">
        <v>182</v>
      </c>
      <c r="E21" s="7" t="s">
        <v>15</v>
      </c>
      <c r="F21" s="8" t="s">
        <v>168</v>
      </c>
      <c r="G21" s="9" t="s">
        <v>61</v>
      </c>
      <c r="H21" s="16" t="s">
        <v>62</v>
      </c>
      <c r="I21" s="11" t="s">
        <v>63</v>
      </c>
      <c r="J21" s="25" t="s">
        <v>189</v>
      </c>
      <c r="K21" s="26">
        <v>353</v>
      </c>
      <c r="L21" s="26">
        <v>2402</v>
      </c>
      <c r="M21" s="12">
        <v>1</v>
      </c>
      <c r="N21" s="29">
        <f>IF(J21="NA","NA",IF(J21="SD","SD",IF(J21="EP","EP",IF(AND(K21=0,L21=0),0,K21/L21))))</f>
        <v>0.14696086594504579</v>
      </c>
      <c r="O21" s="13">
        <f>IF(J21="NA",4,IF(J21="SD",5,IF(J21="EP",6,IF(N21="NA",3,IF(N21&lt;=5%,3,IF(AND(N21&gt;5%,N21&lt;=8%),2,1))))))</f>
        <v>1</v>
      </c>
      <c r="P21" s="33" t="s">
        <v>214</v>
      </c>
      <c r="Q21" s="14" t="s">
        <v>154</v>
      </c>
      <c r="R21" s="36"/>
      <c r="S21" s="15">
        <v>45808</v>
      </c>
    </row>
    <row r="22" spans="1:19" ht="75">
      <c r="A22" s="4">
        <v>21</v>
      </c>
      <c r="B22" s="5">
        <v>892399994</v>
      </c>
      <c r="C22" s="6" t="s">
        <v>183</v>
      </c>
      <c r="D22" s="5" t="s">
        <v>182</v>
      </c>
      <c r="E22" s="7" t="s">
        <v>64</v>
      </c>
      <c r="F22" s="8" t="s">
        <v>65</v>
      </c>
      <c r="G22" s="9" t="s">
        <v>66</v>
      </c>
      <c r="H22" s="9" t="s">
        <v>67</v>
      </c>
      <c r="I22" s="11" t="s">
        <v>19</v>
      </c>
      <c r="J22" s="39">
        <v>1</v>
      </c>
      <c r="K22" s="37">
        <v>9860577553</v>
      </c>
      <c r="L22" s="37">
        <v>10503148201</v>
      </c>
      <c r="M22" s="12">
        <v>1</v>
      </c>
      <c r="N22" s="29">
        <f t="shared" si="0"/>
        <v>0.93882113860501171</v>
      </c>
      <c r="O22" s="13">
        <f t="shared" ref="O22:O24" si="2">IF(J22="NA",4,IF(J22="SD",5,IF(J22="EP",6,IF(AND(N22&gt;(79%*M22)),3,IF(AND(N22&gt;=(60%*M22)),2,IF(AND(N22&lt;(60%*M22)),1))))))</f>
        <v>3</v>
      </c>
      <c r="P22" s="17" t="s">
        <v>195</v>
      </c>
      <c r="Q22" s="14" t="s">
        <v>68</v>
      </c>
      <c r="R22" s="36"/>
      <c r="S22" s="15">
        <v>45808</v>
      </c>
    </row>
    <row r="23" spans="1:19" ht="57">
      <c r="A23" s="4">
        <v>22</v>
      </c>
      <c r="B23" s="5">
        <v>892399994</v>
      </c>
      <c r="C23" s="6" t="s">
        <v>183</v>
      </c>
      <c r="D23" s="5" t="s">
        <v>182</v>
      </c>
      <c r="E23" s="7" t="s">
        <v>64</v>
      </c>
      <c r="F23" s="8" t="s">
        <v>65</v>
      </c>
      <c r="G23" s="9" t="s">
        <v>69</v>
      </c>
      <c r="H23" s="9" t="s">
        <v>70</v>
      </c>
      <c r="I23" s="11" t="s">
        <v>19</v>
      </c>
      <c r="J23" s="40">
        <v>1</v>
      </c>
      <c r="K23" s="37">
        <v>31230748916</v>
      </c>
      <c r="L23" s="37">
        <v>31230748916</v>
      </c>
      <c r="M23" s="12">
        <v>1</v>
      </c>
      <c r="N23" s="29">
        <f t="shared" si="0"/>
        <v>1</v>
      </c>
      <c r="O23" s="13">
        <f t="shared" si="2"/>
        <v>3</v>
      </c>
      <c r="P23" s="17" t="s">
        <v>196</v>
      </c>
      <c r="Q23" s="14" t="s">
        <v>71</v>
      </c>
      <c r="R23" s="36"/>
      <c r="S23" s="15">
        <v>45808</v>
      </c>
    </row>
    <row r="24" spans="1:19" ht="71.25">
      <c r="A24" s="4">
        <v>23</v>
      </c>
      <c r="B24" s="5">
        <v>892399994</v>
      </c>
      <c r="C24" s="6" t="s">
        <v>183</v>
      </c>
      <c r="D24" s="5" t="s">
        <v>182</v>
      </c>
      <c r="E24" s="7" t="s">
        <v>72</v>
      </c>
      <c r="F24" s="8" t="s">
        <v>73</v>
      </c>
      <c r="G24" s="9" t="s">
        <v>74</v>
      </c>
      <c r="H24" s="10" t="s">
        <v>75</v>
      </c>
      <c r="I24" s="11" t="s">
        <v>19</v>
      </c>
      <c r="J24" s="35" t="s">
        <v>192</v>
      </c>
      <c r="K24" s="35" t="s">
        <v>192</v>
      </c>
      <c r="L24" s="35" t="s">
        <v>192</v>
      </c>
      <c r="M24" s="12">
        <v>1</v>
      </c>
      <c r="N24" s="29" t="str">
        <f t="shared" si="0"/>
        <v>EP</v>
      </c>
      <c r="O24" s="13">
        <f t="shared" si="2"/>
        <v>6</v>
      </c>
      <c r="P24" s="33" t="s">
        <v>207</v>
      </c>
      <c r="Q24" s="14" t="s">
        <v>76</v>
      </c>
      <c r="R24" s="36"/>
      <c r="S24" s="15">
        <v>45808</v>
      </c>
    </row>
    <row r="25" spans="1:19" ht="60">
      <c r="A25" s="4">
        <v>24</v>
      </c>
      <c r="B25" s="5">
        <v>892399994</v>
      </c>
      <c r="C25" s="6" t="s">
        <v>183</v>
      </c>
      <c r="D25" s="5" t="s">
        <v>182</v>
      </c>
      <c r="E25" s="7" t="s">
        <v>64</v>
      </c>
      <c r="F25" s="8" t="s">
        <v>77</v>
      </c>
      <c r="G25" s="9" t="s">
        <v>78</v>
      </c>
      <c r="H25" s="10" t="s">
        <v>79</v>
      </c>
      <c r="I25" s="11" t="s">
        <v>80</v>
      </c>
      <c r="J25" s="35" t="s">
        <v>190</v>
      </c>
      <c r="K25" s="26">
        <v>8521535488.6599998</v>
      </c>
      <c r="L25" s="26">
        <v>14224364454.200001</v>
      </c>
      <c r="M25" s="12">
        <v>1</v>
      </c>
      <c r="N25" s="29">
        <f t="shared" si="0"/>
        <v>0.5990802271762562</v>
      </c>
      <c r="O25" s="13">
        <f>IF(J25="NA",4,IF(J25="SD",5,IF(J25="EP",6,IF(N25&lt;=60%,3,IF(N25&lt;=80%,2,1)))))</f>
        <v>3</v>
      </c>
      <c r="P25" s="33" t="s">
        <v>197</v>
      </c>
      <c r="Q25" s="14" t="s">
        <v>81</v>
      </c>
      <c r="R25" s="36"/>
      <c r="S25" s="15">
        <v>45808</v>
      </c>
    </row>
    <row r="26" spans="1:19" ht="75">
      <c r="A26" s="4">
        <v>25</v>
      </c>
      <c r="B26" s="5">
        <v>892399994</v>
      </c>
      <c r="C26" s="6" t="s">
        <v>183</v>
      </c>
      <c r="D26" s="5" t="s">
        <v>182</v>
      </c>
      <c r="E26" s="7" t="s">
        <v>64</v>
      </c>
      <c r="F26" s="8" t="s">
        <v>77</v>
      </c>
      <c r="G26" s="9" t="s">
        <v>82</v>
      </c>
      <c r="H26" s="10" t="s">
        <v>83</v>
      </c>
      <c r="I26" s="11" t="s">
        <v>19</v>
      </c>
      <c r="J26" s="35" t="s">
        <v>185</v>
      </c>
      <c r="K26" s="26">
        <v>8</v>
      </c>
      <c r="L26" s="26">
        <v>8</v>
      </c>
      <c r="M26" s="12">
        <v>1</v>
      </c>
      <c r="N26" s="29">
        <f t="shared" si="0"/>
        <v>1</v>
      </c>
      <c r="O26" s="13">
        <f t="shared" ref="O26:O28" si="3">IF(J26="NA",4,IF(J26="SD",5,IF(J26="EP",6,IF(AND(N26&gt;(79%*M26)),3,IF(AND(N26&gt;=(60%*M26)),2,IF(AND(N26&lt;(60%*M26)),1))))))</f>
        <v>3</v>
      </c>
      <c r="P26" s="17" t="s">
        <v>198</v>
      </c>
      <c r="Q26" s="14" t="s">
        <v>84</v>
      </c>
      <c r="R26" s="36"/>
      <c r="S26" s="15">
        <v>45808</v>
      </c>
    </row>
    <row r="27" spans="1:19" ht="57">
      <c r="A27" s="4">
        <v>26</v>
      </c>
      <c r="B27" s="5">
        <v>892399994</v>
      </c>
      <c r="C27" s="6" t="s">
        <v>183</v>
      </c>
      <c r="D27" s="5" t="s">
        <v>182</v>
      </c>
      <c r="E27" s="7" t="s">
        <v>64</v>
      </c>
      <c r="F27" s="8" t="s">
        <v>85</v>
      </c>
      <c r="G27" s="9" t="s">
        <v>86</v>
      </c>
      <c r="H27" s="10" t="s">
        <v>87</v>
      </c>
      <c r="I27" s="11" t="s">
        <v>19</v>
      </c>
      <c r="J27" s="40">
        <v>1</v>
      </c>
      <c r="K27" s="26">
        <v>11102690323</v>
      </c>
      <c r="L27" s="26">
        <v>11102690323.207199</v>
      </c>
      <c r="M27" s="12">
        <v>1</v>
      </c>
      <c r="N27" s="29">
        <f t="shared" si="0"/>
        <v>0.99999999998133793</v>
      </c>
      <c r="O27" s="13">
        <f t="shared" si="3"/>
        <v>3</v>
      </c>
      <c r="P27" s="17" t="s">
        <v>199</v>
      </c>
      <c r="Q27" s="20" t="s">
        <v>88</v>
      </c>
      <c r="R27" s="36"/>
      <c r="S27" s="15">
        <v>45808</v>
      </c>
    </row>
    <row r="28" spans="1:19" ht="71.25">
      <c r="A28" s="4">
        <v>27</v>
      </c>
      <c r="B28" s="5">
        <v>892399994</v>
      </c>
      <c r="C28" s="6" t="s">
        <v>183</v>
      </c>
      <c r="D28" s="5" t="s">
        <v>182</v>
      </c>
      <c r="E28" s="7" t="s">
        <v>64</v>
      </c>
      <c r="F28" s="8" t="s">
        <v>85</v>
      </c>
      <c r="G28" s="9" t="s">
        <v>89</v>
      </c>
      <c r="H28" s="10" t="s">
        <v>90</v>
      </c>
      <c r="I28" s="11" t="s">
        <v>19</v>
      </c>
      <c r="J28" s="40">
        <v>0.82</v>
      </c>
      <c r="K28" s="26">
        <v>10503148201</v>
      </c>
      <c r="L28" s="26">
        <v>11102690323</v>
      </c>
      <c r="M28" s="12">
        <v>1</v>
      </c>
      <c r="N28" s="29">
        <f t="shared" si="0"/>
        <v>0.94600028420517079</v>
      </c>
      <c r="O28" s="13">
        <f t="shared" si="3"/>
        <v>3</v>
      </c>
      <c r="P28" s="17" t="s">
        <v>200</v>
      </c>
      <c r="Q28" s="20" t="s">
        <v>91</v>
      </c>
      <c r="R28" s="36"/>
      <c r="S28" s="15">
        <v>45808</v>
      </c>
    </row>
    <row r="29" spans="1:19" ht="60">
      <c r="A29" s="4">
        <v>28</v>
      </c>
      <c r="B29" s="5">
        <v>892399994</v>
      </c>
      <c r="C29" s="6" t="s">
        <v>183</v>
      </c>
      <c r="D29" s="5" t="s">
        <v>182</v>
      </c>
      <c r="E29" s="7" t="s">
        <v>64</v>
      </c>
      <c r="F29" s="8" t="s">
        <v>85</v>
      </c>
      <c r="G29" s="9" t="s">
        <v>92</v>
      </c>
      <c r="H29" s="9" t="s">
        <v>93</v>
      </c>
      <c r="I29" s="11" t="s">
        <v>94</v>
      </c>
      <c r="J29" s="40">
        <v>0.03</v>
      </c>
      <c r="K29" s="26">
        <v>4053171</v>
      </c>
      <c r="L29" s="26">
        <v>10503148201</v>
      </c>
      <c r="M29" s="12">
        <v>1</v>
      </c>
      <c r="N29" s="29">
        <f t="shared" si="0"/>
        <v>3.859005816574215E-4</v>
      </c>
      <c r="O29" s="21">
        <f>IF(J29="NA",4,IF(J29="SD",5,IF(J29="EP",6,IF(N29&lt;=4%,3,IF(N29&lt;=6%,2,1)))))</f>
        <v>3</v>
      </c>
      <c r="P29" s="17" t="s">
        <v>201</v>
      </c>
      <c r="Q29" s="20" t="s">
        <v>95</v>
      </c>
      <c r="R29" s="36"/>
      <c r="S29" s="15">
        <v>45808</v>
      </c>
    </row>
    <row r="30" spans="1:19" ht="85.5">
      <c r="A30" s="4">
        <v>29</v>
      </c>
      <c r="B30" s="5">
        <v>892399994</v>
      </c>
      <c r="C30" s="6" t="s">
        <v>183</v>
      </c>
      <c r="D30" s="5" t="s">
        <v>182</v>
      </c>
      <c r="E30" s="7" t="s">
        <v>64</v>
      </c>
      <c r="F30" s="8" t="s">
        <v>96</v>
      </c>
      <c r="G30" s="9" t="s">
        <v>97</v>
      </c>
      <c r="H30" s="10" t="s">
        <v>98</v>
      </c>
      <c r="I30" s="11" t="s">
        <v>19</v>
      </c>
      <c r="J30" s="40">
        <v>0.8</v>
      </c>
      <c r="K30" s="26">
        <v>64626443632</v>
      </c>
      <c r="L30" s="26">
        <v>100022383106.27</v>
      </c>
      <c r="M30" s="12">
        <v>1</v>
      </c>
      <c r="N30" s="29">
        <f t="shared" si="0"/>
        <v>0.64611981463525858</v>
      </c>
      <c r="O30" s="13">
        <f>IF(J30="NA",4,IF(J30="SD",5,IF(J30="EP",6,IF(AND(N30&gt;(79%*M30)),3,IF(AND(N30&gt;=(60%*M30)),2,IF(AND(N30&lt;(60%*M30)),1))))))</f>
        <v>2</v>
      </c>
      <c r="P30" s="17" t="s">
        <v>202</v>
      </c>
      <c r="Q30" s="20" t="s">
        <v>99</v>
      </c>
      <c r="R30" s="36"/>
      <c r="S30" s="15">
        <v>45808</v>
      </c>
    </row>
    <row r="31" spans="1:19" ht="60">
      <c r="A31" s="4">
        <v>30</v>
      </c>
      <c r="B31" s="5">
        <v>892399994</v>
      </c>
      <c r="C31" s="6" t="s">
        <v>183</v>
      </c>
      <c r="D31" s="5" t="s">
        <v>182</v>
      </c>
      <c r="E31" s="7" t="s">
        <v>64</v>
      </c>
      <c r="F31" s="8" t="s">
        <v>100</v>
      </c>
      <c r="G31" s="9" t="s">
        <v>101</v>
      </c>
      <c r="H31" s="10" t="s">
        <v>102</v>
      </c>
      <c r="I31" s="11" t="s">
        <v>103</v>
      </c>
      <c r="J31" s="38" t="s">
        <v>191</v>
      </c>
      <c r="K31" s="26">
        <v>4203243244.46</v>
      </c>
      <c r="L31" s="26">
        <v>14224364454.200001</v>
      </c>
      <c r="M31" s="12">
        <v>1</v>
      </c>
      <c r="N31" s="29">
        <f t="shared" si="0"/>
        <v>0.2954960313336823</v>
      </c>
      <c r="O31" s="13">
        <f>IF(J31="NA",4,IF(J31="SD",5,IF(J31="EP",6,IF(N31&lt;=10%,3,IF(N31&lt;=20%,2,1)))))</f>
        <v>1</v>
      </c>
      <c r="P31" s="17" t="s">
        <v>216</v>
      </c>
      <c r="Q31" s="14" t="s">
        <v>104</v>
      </c>
      <c r="R31" s="36"/>
      <c r="S31" s="15">
        <v>45808</v>
      </c>
    </row>
    <row r="32" spans="1:19" ht="60">
      <c r="A32" s="4">
        <v>31</v>
      </c>
      <c r="B32" s="5">
        <v>892399994</v>
      </c>
      <c r="C32" s="6" t="s">
        <v>183</v>
      </c>
      <c r="D32" s="5" t="s">
        <v>182</v>
      </c>
      <c r="E32" s="7" t="s">
        <v>64</v>
      </c>
      <c r="F32" s="22" t="s">
        <v>105</v>
      </c>
      <c r="G32" s="16" t="s">
        <v>106</v>
      </c>
      <c r="H32" s="10" t="s">
        <v>107</v>
      </c>
      <c r="I32" s="11" t="s">
        <v>19</v>
      </c>
      <c r="J32" s="35" t="s">
        <v>185</v>
      </c>
      <c r="K32" s="26">
        <v>136</v>
      </c>
      <c r="L32" s="26">
        <v>136</v>
      </c>
      <c r="M32" s="12">
        <v>1</v>
      </c>
      <c r="N32" s="29">
        <f t="shared" si="0"/>
        <v>1</v>
      </c>
      <c r="O32" s="13">
        <f t="shared" ref="O32:O39" si="4">IF(J32="NA",4,IF(J32="SD",5,IF(J32="EP",6,IF(AND(N32&gt;(79%*M32)),3,IF(AND(N32&gt;=(60%*M32)),2,IF(AND(N32&lt;(60%*M32)),1))))))</f>
        <v>3</v>
      </c>
      <c r="P32" s="33" t="s">
        <v>205</v>
      </c>
      <c r="Q32" s="14" t="s">
        <v>108</v>
      </c>
      <c r="R32" s="36"/>
      <c r="S32" s="15">
        <v>45808</v>
      </c>
    </row>
    <row r="33" spans="1:19" ht="71.25">
      <c r="A33" s="4">
        <v>32</v>
      </c>
      <c r="B33" s="5">
        <v>892399994</v>
      </c>
      <c r="C33" s="6" t="s">
        <v>183</v>
      </c>
      <c r="D33" s="5" t="s">
        <v>182</v>
      </c>
      <c r="E33" s="23" t="s">
        <v>64</v>
      </c>
      <c r="F33" s="22" t="s">
        <v>105</v>
      </c>
      <c r="G33" s="16" t="s">
        <v>109</v>
      </c>
      <c r="H33" s="10" t="s">
        <v>110</v>
      </c>
      <c r="I33" s="11" t="s">
        <v>19</v>
      </c>
      <c r="J33" s="37" t="s">
        <v>185</v>
      </c>
      <c r="K33" s="26">
        <v>915</v>
      </c>
      <c r="L33" s="26">
        <v>915</v>
      </c>
      <c r="M33" s="12">
        <v>1</v>
      </c>
      <c r="N33" s="29">
        <f t="shared" si="0"/>
        <v>1</v>
      </c>
      <c r="O33" s="13">
        <f t="shared" si="4"/>
        <v>3</v>
      </c>
      <c r="P33" s="33" t="s">
        <v>206</v>
      </c>
      <c r="Q33" s="14" t="s">
        <v>111</v>
      </c>
      <c r="R33" s="36"/>
      <c r="S33" s="15">
        <v>45808</v>
      </c>
    </row>
    <row r="34" spans="1:19" ht="60">
      <c r="A34" s="4">
        <v>33</v>
      </c>
      <c r="B34" s="5">
        <v>892399994</v>
      </c>
      <c r="C34" s="6" t="s">
        <v>183</v>
      </c>
      <c r="D34" s="5" t="s">
        <v>182</v>
      </c>
      <c r="E34" s="23" t="s">
        <v>64</v>
      </c>
      <c r="F34" s="22" t="s">
        <v>105</v>
      </c>
      <c r="G34" s="16" t="s">
        <v>112</v>
      </c>
      <c r="H34" s="10" t="s">
        <v>113</v>
      </c>
      <c r="I34" s="11" t="s">
        <v>19</v>
      </c>
      <c r="J34" s="40">
        <v>0.98</v>
      </c>
      <c r="K34" s="26">
        <v>931</v>
      </c>
      <c r="L34" s="26">
        <v>1021</v>
      </c>
      <c r="M34" s="12">
        <v>1</v>
      </c>
      <c r="N34" s="29">
        <f t="shared" si="0"/>
        <v>0.91185112634671894</v>
      </c>
      <c r="O34" s="13">
        <f t="shared" si="4"/>
        <v>3</v>
      </c>
      <c r="P34" s="33" t="s">
        <v>208</v>
      </c>
      <c r="Q34" s="14" t="s">
        <v>114</v>
      </c>
      <c r="R34" s="36"/>
      <c r="S34" s="15">
        <v>45808</v>
      </c>
    </row>
    <row r="35" spans="1:19" ht="60">
      <c r="A35" s="4">
        <v>34</v>
      </c>
      <c r="B35" s="5">
        <v>892399994</v>
      </c>
      <c r="C35" s="6" t="s">
        <v>183</v>
      </c>
      <c r="D35" s="5" t="s">
        <v>182</v>
      </c>
      <c r="E35" s="7" t="s">
        <v>115</v>
      </c>
      <c r="F35" s="8" t="s">
        <v>116</v>
      </c>
      <c r="G35" s="9" t="s">
        <v>117</v>
      </c>
      <c r="H35" s="10" t="s">
        <v>118</v>
      </c>
      <c r="I35" s="11" t="s">
        <v>19</v>
      </c>
      <c r="J35" s="38">
        <v>0.89</v>
      </c>
      <c r="K35" s="26">
        <v>16</v>
      </c>
      <c r="L35" s="26">
        <v>18</v>
      </c>
      <c r="M35" s="12">
        <v>1</v>
      </c>
      <c r="N35" s="29">
        <f t="shared" si="0"/>
        <v>0.88888888888888884</v>
      </c>
      <c r="O35" s="13">
        <f t="shared" si="4"/>
        <v>3</v>
      </c>
      <c r="P35" s="33" t="s">
        <v>203</v>
      </c>
      <c r="Q35" s="24" t="s">
        <v>21</v>
      </c>
      <c r="R35" s="36"/>
      <c r="S35" s="15">
        <v>45808</v>
      </c>
    </row>
    <row r="36" spans="1:19" ht="60">
      <c r="A36" s="4">
        <v>35</v>
      </c>
      <c r="B36" s="5">
        <v>892399994</v>
      </c>
      <c r="C36" s="6" t="s">
        <v>183</v>
      </c>
      <c r="D36" s="5" t="s">
        <v>182</v>
      </c>
      <c r="E36" s="7" t="s">
        <v>115</v>
      </c>
      <c r="F36" s="8" t="s">
        <v>116</v>
      </c>
      <c r="G36" s="9" t="s">
        <v>119</v>
      </c>
      <c r="H36" s="10" t="s">
        <v>120</v>
      </c>
      <c r="I36" s="11" t="s">
        <v>19</v>
      </c>
      <c r="J36" s="38">
        <v>1</v>
      </c>
      <c r="K36" s="26">
        <v>75</v>
      </c>
      <c r="L36" s="26">
        <v>75</v>
      </c>
      <c r="M36" s="12">
        <v>1</v>
      </c>
      <c r="N36" s="29">
        <f t="shared" si="0"/>
        <v>1</v>
      </c>
      <c r="O36" s="13">
        <f t="shared" si="4"/>
        <v>3</v>
      </c>
      <c r="P36" s="33" t="s">
        <v>204</v>
      </c>
      <c r="Q36" s="14" t="s">
        <v>155</v>
      </c>
      <c r="R36" s="36"/>
      <c r="S36" s="15">
        <v>45808</v>
      </c>
    </row>
    <row r="37" spans="1:19" ht="71.25">
      <c r="A37" s="4">
        <v>36</v>
      </c>
      <c r="B37" s="5">
        <v>892399994</v>
      </c>
      <c r="C37" s="6" t="s">
        <v>183</v>
      </c>
      <c r="D37" s="5" t="s">
        <v>182</v>
      </c>
      <c r="E37" s="7" t="s">
        <v>115</v>
      </c>
      <c r="F37" s="8" t="s">
        <v>121</v>
      </c>
      <c r="G37" s="9" t="s">
        <v>122</v>
      </c>
      <c r="H37" s="10" t="s">
        <v>123</v>
      </c>
      <c r="I37" s="11" t="s">
        <v>19</v>
      </c>
      <c r="J37" s="38" t="s">
        <v>194</v>
      </c>
      <c r="K37" s="37" t="s">
        <v>192</v>
      </c>
      <c r="L37" s="37" t="s">
        <v>192</v>
      </c>
      <c r="M37" s="12">
        <v>1</v>
      </c>
      <c r="N37" s="29" t="s">
        <v>192</v>
      </c>
      <c r="O37" s="13">
        <f t="shared" si="4"/>
        <v>3</v>
      </c>
      <c r="P37" s="33" t="s">
        <v>209</v>
      </c>
      <c r="Q37" s="14" t="s">
        <v>124</v>
      </c>
      <c r="R37" s="36"/>
      <c r="S37" s="15">
        <v>45808</v>
      </c>
    </row>
    <row r="38" spans="1:19" ht="60">
      <c r="A38" s="4">
        <v>37</v>
      </c>
      <c r="B38" s="5">
        <v>892399994</v>
      </c>
      <c r="C38" s="6" t="s">
        <v>183</v>
      </c>
      <c r="D38" s="5" t="s">
        <v>182</v>
      </c>
      <c r="E38" s="7" t="s">
        <v>125</v>
      </c>
      <c r="F38" s="22" t="s">
        <v>125</v>
      </c>
      <c r="G38" s="10" t="s">
        <v>126</v>
      </c>
      <c r="H38" s="10" t="s">
        <v>127</v>
      </c>
      <c r="I38" s="11" t="s">
        <v>19</v>
      </c>
      <c r="J38" s="37" t="s">
        <v>192</v>
      </c>
      <c r="K38" s="37" t="s">
        <v>192</v>
      </c>
      <c r="L38" s="37" t="s">
        <v>192</v>
      </c>
      <c r="M38" s="12">
        <v>1</v>
      </c>
      <c r="N38" s="29" t="str">
        <f t="shared" si="0"/>
        <v>EP</v>
      </c>
      <c r="O38" s="13">
        <f t="shared" si="4"/>
        <v>6</v>
      </c>
      <c r="P38" s="33" t="s">
        <v>193</v>
      </c>
      <c r="Q38" s="14" t="s">
        <v>156</v>
      </c>
      <c r="R38" s="36"/>
      <c r="S38" s="15">
        <v>45808</v>
      </c>
    </row>
    <row r="39" spans="1:19" ht="33.75">
      <c r="A39" s="4">
        <v>38</v>
      </c>
      <c r="B39" s="5">
        <v>892399994</v>
      </c>
      <c r="C39" s="6" t="s">
        <v>183</v>
      </c>
      <c r="D39" s="5" t="s">
        <v>182</v>
      </c>
      <c r="E39" s="7" t="s">
        <v>125</v>
      </c>
      <c r="F39" s="22" t="s">
        <v>125</v>
      </c>
      <c r="G39" s="10" t="s">
        <v>128</v>
      </c>
      <c r="H39" s="10" t="s">
        <v>129</v>
      </c>
      <c r="I39" s="11" t="s">
        <v>19</v>
      </c>
      <c r="J39" s="37" t="s">
        <v>192</v>
      </c>
      <c r="K39" s="37" t="s">
        <v>192</v>
      </c>
      <c r="L39" s="37" t="s">
        <v>192</v>
      </c>
      <c r="M39" s="12">
        <v>1</v>
      </c>
      <c r="N39" s="29" t="str">
        <f t="shared" si="0"/>
        <v>EP</v>
      </c>
      <c r="O39" s="13">
        <f t="shared" si="4"/>
        <v>6</v>
      </c>
      <c r="P39" s="33">
        <v>42</v>
      </c>
      <c r="Q39" s="14" t="s">
        <v>130</v>
      </c>
      <c r="R39" s="36"/>
      <c r="S39" s="15">
        <v>45808</v>
      </c>
    </row>
  </sheetData>
  <sheetProtection algorithmName="SHA-512" hashValue="9LlkGBGj44gSNvwtfzMyzXc/4oKi3pW/qyXk4lj/D3+ck+Li0wLDXdV77W95SPEi5UYjfaWfWwz4G8Luaqr+Pw==" saltValue="sTrekSnZYqEVqO6fVJwXGg==" spinCount="100000" sheet="1" scenarios="1" insertHyperlinks="0" selectLockedCells="1" autoFilter="0"/>
  <autoFilter ref="A1:S39" xr:uid="{00000000-0009-0000-0000-000000000000}"/>
  <conditionalFormatting sqref="O2:O39">
    <cfRule type="cellIs" dxfId="5" priority="6" operator="equal">
      <formula>2</formula>
    </cfRule>
    <cfRule type="cellIs" dxfId="4" priority="13" operator="equal">
      <formula>3</formula>
    </cfRule>
    <cfRule type="cellIs" dxfId="3" priority="46" operator="equal">
      <formula>1</formula>
    </cfRule>
    <cfRule type="cellIs" dxfId="2" priority="47" operator="equal">
      <formula>4</formula>
    </cfRule>
    <cfRule type="cellIs" dxfId="1" priority="48" operator="equal">
      <formula>5</formula>
    </cfRule>
    <cfRule type="cellIs" dxfId="0" priority="49" operator="equal">
      <formula>6</formula>
    </cfRule>
  </conditionalFormatting>
  <dataValidations count="1">
    <dataValidation type="textLength" operator="lessThanOrEqual" showInputMessage="1" showErrorMessage="1" errorTitle="error error" error="solo 300 caracteres" sqref="P1:P36 P38:P1048576" xr:uid="{00000000-0002-0000-0000-000000000000}">
      <formula1>300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topLeftCell="A15" zoomScale="104" workbookViewId="0">
      <selection activeCell="A20" sqref="A20"/>
    </sheetView>
  </sheetViews>
  <sheetFormatPr baseColWidth="10" defaultRowHeight="14.25"/>
  <cols>
    <col min="1" max="1" width="41.875" customWidth="1"/>
    <col min="2" max="2" width="109.875" customWidth="1"/>
  </cols>
  <sheetData>
    <row r="1" spans="1:2" ht="15">
      <c r="A1" s="1" t="s">
        <v>0</v>
      </c>
      <c r="B1" s="19" t="s">
        <v>171</v>
      </c>
    </row>
    <row r="2" spans="1:2" ht="15">
      <c r="A2" s="1" t="s">
        <v>1</v>
      </c>
      <c r="B2" s="19" t="s">
        <v>172</v>
      </c>
    </row>
    <row r="3" spans="1:2" ht="42.75">
      <c r="A3" s="1" t="s">
        <v>2</v>
      </c>
      <c r="B3" s="19" t="s">
        <v>173</v>
      </c>
    </row>
    <row r="4" spans="1:2" ht="42.75">
      <c r="A4" s="1" t="s">
        <v>3</v>
      </c>
      <c r="B4" s="19" t="s">
        <v>157</v>
      </c>
    </row>
    <row r="5" spans="1:2" ht="86.25">
      <c r="A5" s="1" t="s">
        <v>4</v>
      </c>
      <c r="B5" s="19" t="s">
        <v>158</v>
      </c>
    </row>
    <row r="6" spans="1:2" ht="342.75">
      <c r="A6" s="1" t="s">
        <v>5</v>
      </c>
      <c r="B6" s="19" t="s">
        <v>174</v>
      </c>
    </row>
    <row r="7" spans="1:2" ht="29.25">
      <c r="A7" s="3" t="s">
        <v>6</v>
      </c>
      <c r="B7" s="19" t="s">
        <v>175</v>
      </c>
    </row>
    <row r="8" spans="1:2" ht="15">
      <c r="A8" s="3" t="s">
        <v>7</v>
      </c>
      <c r="B8" s="19" t="s">
        <v>159</v>
      </c>
    </row>
    <row r="9" spans="1:2" ht="42.75">
      <c r="A9" s="1" t="s">
        <v>8</v>
      </c>
      <c r="B9" s="19" t="s">
        <v>176</v>
      </c>
    </row>
    <row r="10" spans="1:2" ht="303.75">
      <c r="A10" s="1" t="s">
        <v>139</v>
      </c>
      <c r="B10" s="19" t="s">
        <v>177</v>
      </c>
    </row>
    <row r="11" spans="1:2" ht="28.5">
      <c r="A11" s="1" t="s">
        <v>9</v>
      </c>
      <c r="B11" s="19" t="s">
        <v>160</v>
      </c>
    </row>
    <row r="12" spans="1:2" ht="28.5">
      <c r="A12" s="1" t="s">
        <v>10</v>
      </c>
      <c r="B12" s="19" t="s">
        <v>161</v>
      </c>
    </row>
    <row r="13" spans="1:2" ht="15">
      <c r="A13" s="1" t="s">
        <v>138</v>
      </c>
      <c r="B13" s="19" t="s">
        <v>162</v>
      </c>
    </row>
    <row r="14" spans="1:2" ht="29.25">
      <c r="A14" s="1" t="s">
        <v>11</v>
      </c>
      <c r="B14" s="19" t="s">
        <v>163</v>
      </c>
    </row>
    <row r="15" spans="1:2" ht="57">
      <c r="A15" s="1" t="s">
        <v>12</v>
      </c>
      <c r="B15" s="19" t="s">
        <v>178</v>
      </c>
    </row>
    <row r="16" spans="1:2" ht="293.25">
      <c r="A16" s="1" t="s">
        <v>164</v>
      </c>
      <c r="B16" s="19" t="s">
        <v>179</v>
      </c>
    </row>
    <row r="17" spans="1:2" ht="29.25">
      <c r="A17" s="1" t="s">
        <v>13</v>
      </c>
      <c r="B17" s="19" t="s">
        <v>165</v>
      </c>
    </row>
    <row r="18" spans="1:2" ht="42.75">
      <c r="A18" s="1" t="s">
        <v>131</v>
      </c>
      <c r="B18" s="19" t="s">
        <v>180</v>
      </c>
    </row>
    <row r="19" spans="1:2" ht="15">
      <c r="A19" s="1" t="s">
        <v>14</v>
      </c>
      <c r="B19" s="19"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a diligenciar</vt:lpstr>
      <vt:lpstr>Indicaciones-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Karelys Payares Ramirez</cp:lastModifiedBy>
  <dcterms:created xsi:type="dcterms:W3CDTF">2025-03-28T21:41:27Z</dcterms:created>
  <dcterms:modified xsi:type="dcterms:W3CDTF">2026-07-30T14:31:59Z</dcterms:modified>
</cp:coreProperties>
</file>