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AROL LEE MENDEZ\Documents\5. PLAN DE TRABAJO CON AVANCES AEI\1. INDICADORES DE GESTIÓN 2025 AEI\"/>
    </mc:Choice>
  </mc:AlternateContent>
  <xr:revisionPtr revIDLastSave="0" documentId="13_ncr:1_{8A14B01A-52B7-4DC5-A2D8-304DB181BB17}" xr6:coauthVersionLast="47" xr6:coauthVersionMax="47" xr10:uidLastSave="{00000000-0000-0000-0000-000000000000}"/>
  <bookViews>
    <workbookView xWindow="-108" yWindow="-108" windowWidth="23256" windowHeight="12456"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O37" i="1"/>
  <c r="N38" i="1"/>
  <c r="O38" i="1" s="1"/>
  <c r="N39" i="1"/>
  <c r="O39" i="1" s="1"/>
  <c r="N2" i="1"/>
  <c r="O2" i="1" s="1"/>
</calcChain>
</file>

<file path=xl/sharedStrings.xml><?xml version="1.0" encoding="utf-8"?>
<sst xmlns="http://schemas.openxmlformats.org/spreadsheetml/2006/main" count="497" uniqueCount="248">
  <si>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</si>
  <si>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</si>
  <si>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</si>
  <si>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</si>
  <si>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</si>
  <si>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</si>
  <si>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</si>
  <si>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</si>
  <si>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</si>
  <si>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</si>
  <si>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</si>
  <si>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</si>
  <si>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</si>
  <si>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</si>
  <si>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</si>
  <si>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</si>
  <si>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</si>
  <si>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</si>
  <si>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</si>
  <si>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</si>
  <si>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</si>
  <si>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</si>
  <si>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</si>
  <si>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</si>
  <si>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</si>
  <si>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</si>
  <si>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</si>
  <si>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</si>
  <si>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</si>
  <si>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</si>
  <si>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</si>
  <si>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</si>
  <si>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</si>
  <si>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</si>
  <si>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</si>
  <si>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</si>
  <si>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</si>
  <si>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</si>
  <si>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</si>
  <si>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</si>
  <si>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</si>
  <si>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</si>
  <si>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</si>
  <si>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</si>
  <si>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</si>
  <si>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</si>
  <si>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</si>
  <si>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</si>
  <si>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</si>
  <si>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</si>
  <si>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</si>
  <si>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</si>
  <si>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</si>
  <si>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</si>
  <si>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</si>
  <si>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</si>
  <si>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</si>
  <si>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</si>
  <si>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</si>
  <si>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</si>
  <si>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</si>
  <si>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</si>
  <si>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</si>
  <si>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</si>
  <si>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</si>
  <si>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</si>
  <si>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</si>
  <si>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</si>
  <si>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</si>
  <si>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</si>
  <si>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</si>
  <si>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</si>
  <si>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</si>
  <si>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</si>
  <si>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</si>
  <si>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</si>
  <si>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</si>
  <si>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</si>
  <si>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</si>
  <si>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</si>
  <si>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</si>
  <si>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</si>
  <si>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</si>
  <si>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</si>
  <si>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</si>
  <si>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</si>
  <si>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</si>
  <si>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</si>
  <si>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</si>
  <si>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</si>
  <si>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</si>
  <si>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</si>
  <si>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</si>
  <si>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</si>
  <si>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</si>
  <si>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</si>
  <si>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</si>
  <si>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</si>
  <si>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</si>
  <si>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</si>
  <si>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</si>
  <si>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</si>
  <si>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</si>
  <si>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</si>
  <si>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</si>
  <si>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</si>
  <si>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</si>
  <si>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</si>
  <si>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</si>
  <si>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</si>
  <si>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</si>
  <si>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</si>
  <si>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</si>
  <si>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</si>
  <si>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</si>
  <si>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</si>
  <si>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</si>
  <si>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</si>
  <si>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</si>
  <si>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</si>
  <si>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</si>
  <si>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</si>
  <si>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</si>
  <si>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</si>
  <si>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</si>
  <si>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</si>
  <si>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</si>
  <si>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</si>
  <si>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</si>
  <si>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</si>
  <si>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</si>
  <si>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</si>
  <si>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</si>
  <si>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</si>
  <si>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</si>
  <si>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</si>
  <si>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</si>
  <si>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</si>
  <si>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</si>
  <si>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</si>
  <si>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</si>
  <si>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</si>
  <si>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</si>
  <si>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</si>
  <si>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</si>
  <si>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</si>
  <si>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</si>
  <si>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</si>
  <si>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</si>
  <si>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</si>
  <si>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</si>
  <si>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</si>
  <si>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</si>
  <si>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</si>
  <si>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</si>
  <si>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</si>
  <si>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</si>
  <si>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</si>
  <si>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</si>
  <si>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</si>
  <si>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</si>
  <si>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</si>
  <si>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</si>
  <si>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</si>
  <si>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</si>
  <si>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</si>
  <si>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</si>
  <si>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</si>
  <si>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</si>
  <si>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</si>
  <si>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</si>
  <si>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</si>
  <si>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</si>
  <si>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</si>
  <si>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</si>
  <si>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</si>
  <si>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</si>
  <si>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</si>
  <si>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</si>
  <si>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</si>
  <si>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</si>
  <si>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</si>
  <si>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</si>
  <si>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</si>
  <si>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</si>
  <si>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</si>
  <si>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</si>
  <si>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</si>
  <si>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</si>
  <si>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</si>
  <si>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EP</t>
  </si>
  <si>
    <t>El 100%, obecede a la prestación de servicios como entidad complementaria y lider del Plan de Desaceleración de la Mortalidad Asociada a Desnutrición infantil en menores de 5 años en el departamento, cumpliendo la Res. 2350/2020 y 2465/2016, articulando activación de ruta con ICBF.</t>
  </si>
  <si>
    <t>El 0% obedece a la adherencia a las GPC, al protocolo de profilaxis prequirúrgica institucional en la atención del parto, a la sensibiización exitosa de las puérperas a cuidados postcesáreas. Se articula el servicio obstetricia y referente institucional programa de IAAS.</t>
  </si>
  <si>
    <t>El 84% obedece a que los pacientes cumplieron con los criterios de egreso seguro según lineamientos, dentro del periodo. Se articula con EAPB, SSD, ICBF y prestadores primarios la captación temprana que permita mejorar resultados</t>
  </si>
  <si>
    <t>El 90% obedece a la adherencia a la RIAMP, el fortalecimiento institucional en las contratación de métodos de anticoncepción post evento obstétrico con las EAPB, y la estategia de sensibilización a las usuarias en derechos sexuales y reproductivos.</t>
  </si>
  <si>
    <t>El 8% de incremento obedece a la normalización de la programación quirúrgica sin días festivos en el mes. Se fortalece la articulación con EAPB para la consecucion de autorizaciones de servicios y disponibilidad de material quirúrgico que permita optimizar el proceso.</t>
  </si>
  <si>
    <t xml:space="preserve">EP </t>
  </si>
  <si>
    <t>EP, La entidad se retiro del proceso por motivos de inconveniencia económica, toda vez que en la actualidad adquiere medicamentos con precios menores a los establecidos en la compra Conjunta.</t>
  </si>
  <si>
    <t>El 91% obedece a que la mayoría de los contratos de prestación de servicios y apoyo a la gestión del hospital tienen plazo de ejecución mínima de 7 meses, continuar con la proyección de los contratos con plazo superior a 6 meses.</t>
  </si>
  <si>
    <t>EP, toda vez que la entidad se encuentra actualmente en un proceso de expansión hospitalaria, el cual incluye la asunción directa del servicio de imagenología, eliminando su tercerización.</t>
  </si>
  <si>
    <t>La ESE inscribió 5 proyectos, aprobados en enero de 2025. A la fecha, se ha radicado 1 ante el Minsalud y se encuentra en proceso de evaluación para su viabilidad técnica. Los demás continúan en fase de preparación para su presentación.</t>
  </si>
  <si>
    <t>&lt;=10</t>
  </si>
  <si>
    <t>El 100% obedece a que la nómina correspondiente al mes de junio fue cancelada en el periodo de causación a todos los servidores de la planta de personal. La institución tiene como política pagar oportunamente la nomina dentro del periodo de gestión.</t>
  </si>
  <si>
    <t>Se alcanza un 89% de ejecución (16 de 18 actividades) al 30 de julio de 2025. Este avance obedece a la implementación de la primera fase del proceso de formalización. Se continuará con el cumplimiento de las actividades restantes según el plan establecido.</t>
  </si>
  <si>
    <t>El 100% obedece a que fueron vinculadas a la planta de personal de carácter temporal las 75 personas proyectadas a vincular en el primer semestre de 2025. Continuar con el proceso de vinculación de personal correspondiente a la segunda fase.</t>
  </si>
  <si>
    <t>Cumplimiento del 100%, resultado de acciones de control implementados al giro cama de la ESE, continuando asi con la facturacion de servicios en tiempo real.</t>
  </si>
  <si>
    <t xml:space="preserve"> Cumplimiento del 90%, ante la gestion de consecucion oportuna de las autorizaciones de servicios, mesas de trabajo ante las EAPB, continuando con tales acciones que garanticen a la ESE oportunidad en radicacion de facturas.</t>
  </si>
  <si>
    <t>Se obtuvo un cumplimiento con valoración de 3 y un resultado del 1%, gracias a las acciones implementadas para la correcta identificación del pagador, conforme a los lineamientos de la ESE. Estas acciones se orientan a disminuir el índice de devoluciones."</t>
  </si>
  <si>
    <t xml:space="preserve">El resultado de cumplimiento optimo que se reporta a  junio 2025, obedece a que el flujo de caja corrriente se normalizo con los pagos por parte   Asmet Salud , Dusakawi, Coosalud y Nueva EPS </t>
  </si>
  <si>
    <t>El resultado de cumplimiento optimo, obedece a un excelente porcentaje frente a lo proyectado para recuardar de vigencias anteriores en el año 2025,  la meta planteada fue superada.</t>
  </si>
  <si>
    <t>EL 100% Obedece a que de las 8 actividades planteadas para la ejecución en un 100% del módulo de costos estas se encuentra cumplidas en su totalidad. La entidad continua actualización permanente de este módulo.</t>
  </si>
  <si>
    <t>En junio de 2025 se logró un 100% de cumplimiento: 915 pagos fueron realizados frente a 915 cuentas causadas. Este equilibrio refleja una gestión efectiva. Para mantener el indicador, es clave seguir pagando todas las obligaciones en el plazo establecido.</t>
  </si>
  <si>
    <t>https://drive.google.com/drive/folders/1j_YtjBXeQKmXEnuRaDANbqRkidB_56H8?usp=sharing</t>
  </si>
  <si>
    <t>https://drive.google.com/drive/folders/1ANvLTtIk8I-koWhpkm6BPCm5FWc0Nx2I?usp=sharing</t>
  </si>
  <si>
    <t>https://drive.google.com/drive/folders/1J2ujGL5Dd2MPL8G82fV7Xb5quDN2Gtqo?usp=sharing</t>
  </si>
  <si>
    <t>https://drive.google.com/drive/folders/1Q7cFNmSin0rv4fCTRJ5CzQjQ4HUefF8x?usp=sharing</t>
  </si>
  <si>
    <t>https://drive.google.com/drive/folders/1dq3UH0viR-QAQDxvfpE1I4PlSaxuxmOr?usp=drive_link</t>
  </si>
  <si>
    <t>https://drive.google.com/drive/folders/15_Hdds06Dh7HWsSieyOoR6JAsOivnMpD?usp=drive_link</t>
  </si>
  <si>
    <t>https://drive.google.com/drive/folders/1sqUWLNlTWJi0yJFDTqjT6rw7LclXMXUB?usp=drive_link</t>
  </si>
  <si>
    <t>https://drive.google.com/drive/folders/1z9uX1tPewfj3xSktSVA9ln38MJpNzr6e?usp=drive_link</t>
  </si>
  <si>
    <t>https://drive.google.com/drive/folders/1MU3NyelSOOxjobXOh_zi5EWDO7qKWvot?usp=drive_link</t>
  </si>
  <si>
    <t>https://drive.google.com/drive/folders/12bRzGxCVwEzpAGh4c-lyCDPDU5OQPf3E?usp=drive_link</t>
  </si>
  <si>
    <t>https://drive.google.com/drive/folders/1lAZrPsONGmTQ0q3yFK2HV2AtDzDkG0xA?usp=drive_link</t>
  </si>
  <si>
    <t>https://drive.google.com/drive/folders/1lAIibh7PqnKEhwQ-Ii_VfsD0tqkrHWsF?usp=drive_link</t>
  </si>
  <si>
    <t>https://drive.google.com/drive/folders/1i0y7MDlLcu64XdcCn4vxsei_amNiLTW0?usp=drive_link</t>
  </si>
  <si>
    <t>https://drive.google.com/drive/folders/1wF0jyY7MDSpZe1Rr17dpNaiGgmpdxMpk?usp=drive_link</t>
  </si>
  <si>
    <t>https://drive.google.com/drive/folders/1w5xeEwG9Zpd2ioJQltRzkFmdy_1kLqHL?usp=drive_link</t>
  </si>
  <si>
    <t>https://drive.google.com/drive/folders/1gcImCri2voS_ATT13QT1Q6Q6LL9HnfIz?usp=drive_link</t>
  </si>
  <si>
    <t>https://drive.google.com/drive/folders/1BN4XrLrkRHJAB0iSi7cHK0zKiNkLCSvo?usp=drive_link</t>
  </si>
  <si>
    <t>https://drive.google.com/drive/folders/1buztOLokvNLUjCq6Hn2_8eMNlacT6K6q?usp=drive_link</t>
  </si>
  <si>
    <t>https://drive.google.com/drive/folders/11bJCXt90JBE4TThsdpMkdYbJpPeHWeky?usp=drive_link</t>
  </si>
  <si>
    <t>https://drive.google.com/drive/folders/1hK6Ct3OmNH1buuyeKcEg19mDQvVCDjH3?usp=drive_link</t>
  </si>
  <si>
    <t>https://drive.google.com/drive/folders/1LtccfqsLOiI-7LRXC8NUB0CRnRLHb2ta?usp=drive_link</t>
  </si>
  <si>
    <t>https://drive.google.com/drive/folders/1_u7Y4uundLzvqwSJIkMU8YyU-bThEkII?usp=drive_link</t>
  </si>
  <si>
    <t>https://drive.google.com/drive/folders/1U8wgzLVLXZboxkuu6OeeyjkXRyphPwKR?usp=drive_link</t>
  </si>
  <si>
    <t>https://drive.google.com/drive/folders/1bNHirTh2jMiA0-E-IOwvgFeuUuxWJ9OX?usp=drive_link</t>
  </si>
  <si>
    <t>https://drive.google.com/drive/folders/1lXPcj9aTlEK5EVqp7j-fuVIoqVrdlLsU?usp=drive_link</t>
  </si>
  <si>
    <t>https://drive.google.com/drive/folders/1XB5AdmQV1piHskD8I6EtUXQKxgGTAMyv?usp=drive_link</t>
  </si>
  <si>
    <t>https://drive.google.com/drive/folders/1Y__t3hkHmbWSJNIMSp7kqn4jsumqMQtH?usp=drive_link</t>
  </si>
  <si>
    <t>https://drive.google.com/drive/folders/1q4pZUgxQDRdkV3Q30_G0ukROiSN83x2B?usp=drive_link</t>
  </si>
  <si>
    <t>&lt;=60</t>
  </si>
  <si>
    <t>79%. Es un indicador negativo, pero el Hospital no puede incidir de forma directa en el mismo, se convocará a los actores que pueden hacerlo, para presentar el análisis y que se implemente un plan para mejorar factores de riesgo que inciden en el indicador. Se seguirá activando la Ruta DNT.</t>
  </si>
  <si>
    <t>32%. Este indicador es negativo debido a que sobrepasa el rango de medición comparado con el mes de junio, que fue un mes atípico. En relación con los meses anteriores a junio, refleja una tendencia de crecimiento sostenible de la producción del Hospital.</t>
  </si>
  <si>
    <t>26%. Haremos un análisis de las estancias hospitalarias, porque es posible que el hospital se acerque mas a un comportamiento de ESE de alta complejidad, combinada con larga estancia de pacientes de Salud Mental. Si esta es la situación propondríamos revisar el numerador del indicador.</t>
  </si>
  <si>
    <t xml:space="preserve">12% obedece a la limitada capacidad instalada en hospitalización que ralentiza el giro cama en Urgencia, alta demanda de los servicios de urgencia por cierre de IPS privadas y bloqueos de algunas camas en hospitalización por pacientes aislados. Acción: Aumento de capacidad instalada. </t>
  </si>
  <si>
    <t xml:space="preserve">63%. Resultado aceptable, refleja un mayor registro o causación de los costos incurridos asociados al personal asistencial, mas no un aumento en la contratación. Se continuará haciendo las causaciones de los costos en el mes en que se generen los ingresos. </t>
  </si>
  <si>
    <t>76%. Indicador aceptable. Este indicador puede variar, de acuerdo a los compromisos que se adquieran a corto, mediano plazo y del comportamiento del recaudo. Continuaremos con la gestión de cobro y contención de gastos.</t>
  </si>
  <si>
    <t>34%. Resultado crítico, los costos de energía no contabilizados de la vigencia anterior y otros de esta vigencia afectaron negativamente el indicador. Acción: Registro oportuno de los compromisos, garantizando que los gastos y costos se registren en el mes causado.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</si>
</sst>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5">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xf numFmtId="0" fontId="9" fillId="0" borderId="0" xfId="0" applyFont="1" applyAlignment="1" applyProtection="1">
      <alignment horizontal="justify" vertical="center"/>
      <protection locked="0"/>
    </xf>
    <xf numFmtId="0" fontId="14" fillId="0" borderId="1" xfId="0" applyFont="1" applyBorder="1" applyAlignment="1" applyProtection="1">
      <alignment horizontal="justify" vertical="center" wrapText="1"/>
      <protection locked="0"/>
    </xf>
    <xf numFmtId="8" fontId="0" fillId="0" borderId="0" xfId="0" applyNumberFormat="1" applyProtection="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sqUWLNlTWJi0yJFDTqjT6rw7LclXMXUB?usp=drive_link" TargetMode="External"/><Relationship Id="rId13" Type="http://schemas.openxmlformats.org/officeDocument/2006/relationships/hyperlink" Target="https://drive.google.com/drive/folders/1wF0jyY7MDSpZe1Rr17dpNaiGgmpdxMpk?usp=drive_link" TargetMode="External"/><Relationship Id="rId18" Type="http://schemas.openxmlformats.org/officeDocument/2006/relationships/hyperlink" Target="https://drive.google.com/drive/folders/1gcImCri2voS_ATT13QT1Q6Q6LL9HnfIz?usp=drive_link" TargetMode="External"/><Relationship Id="rId26" Type="http://schemas.openxmlformats.org/officeDocument/2006/relationships/hyperlink" Target="https://drive.google.com/drive/folders/1bNHirTh2jMiA0-E-IOwvgFeuUuxWJ9OX?usp=drive_link" TargetMode="External"/><Relationship Id="rId3" Type="http://schemas.openxmlformats.org/officeDocument/2006/relationships/hyperlink" Target="https://drive.google.com/drive/folders/1j_YtjBXeQKmXEnuRaDANbqRkidB_56H8?usp=sharing" TargetMode="External"/><Relationship Id="rId21" Type="http://schemas.openxmlformats.org/officeDocument/2006/relationships/hyperlink" Target="https://drive.google.com/drive/folders/11bJCXt90JBE4TThsdpMkdYbJpPeHWeky?usp=drive_link" TargetMode="External"/><Relationship Id="rId7" Type="http://schemas.openxmlformats.org/officeDocument/2006/relationships/hyperlink" Target="https://drive.google.com/drive/folders/1lAZrPsONGmTQ0q3yFK2HV2AtDzDkG0xA?usp=drive_link" TargetMode="External"/><Relationship Id="rId12" Type="http://schemas.openxmlformats.org/officeDocument/2006/relationships/hyperlink" Target="https://drive.google.com/drive/folders/1i0y7MDlLcu64XdcCn4vxsei_amNiLTW0?usp=drive_link" TargetMode="External"/><Relationship Id="rId17" Type="http://schemas.openxmlformats.org/officeDocument/2006/relationships/hyperlink" Target="https://drive.google.com/drive/folders/1w5xeEwG9Zpd2ioJQltRzkFmdy_1kLqHL?usp=drive_link" TargetMode="External"/><Relationship Id="rId25" Type="http://schemas.openxmlformats.org/officeDocument/2006/relationships/hyperlink" Target="https://drive.google.com/drive/folders/1U8wgzLVLXZboxkuu6OeeyjkXRyphPwKR?usp=drive_link" TargetMode="External"/><Relationship Id="rId2" Type="http://schemas.openxmlformats.org/officeDocument/2006/relationships/hyperlink" Target="https://drive.google.com/drive/folders/15_Hdds06Dh7HWsSieyOoR6JAsOivnMpD?usp=drive_link" TargetMode="External"/><Relationship Id="rId16" Type="http://schemas.openxmlformats.org/officeDocument/2006/relationships/hyperlink" Target="https://drive.google.com/drive/folders/1XB5AdmQV1piHskD8I6EtUXQKxgGTAMyv?usp=drive_link" TargetMode="External"/><Relationship Id="rId20" Type="http://schemas.openxmlformats.org/officeDocument/2006/relationships/hyperlink" Target="https://drive.google.com/drive/folders/1buztOLokvNLUjCq6Hn2_8eMNlacT6K6q?usp=drive_link" TargetMode="External"/><Relationship Id="rId29" Type="http://schemas.openxmlformats.org/officeDocument/2006/relationships/printerSettings" Target="../printerSettings/printerSettings1.bin"/><Relationship Id="rId1" Type="http://schemas.openxmlformats.org/officeDocument/2006/relationships/hyperlink" Target="https://drive.google.com/drive/folders/1dq3UH0viR-QAQDxvfpE1I4PlSaxuxmOr?usp=drive_link" TargetMode="External"/><Relationship Id="rId6" Type="http://schemas.openxmlformats.org/officeDocument/2006/relationships/hyperlink" Target="https://drive.google.com/drive/folders/1Q7cFNmSin0rv4fCTRJ5CzQjQ4HUefF8x?usp=sharing" TargetMode="External"/><Relationship Id="rId11" Type="http://schemas.openxmlformats.org/officeDocument/2006/relationships/hyperlink" Target="https://drive.google.com/drive/folders/1lAIibh7PqnKEhwQ-Ii_VfsD0tqkrHWsF?usp=drive_link" TargetMode="External"/><Relationship Id="rId24" Type="http://schemas.openxmlformats.org/officeDocument/2006/relationships/hyperlink" Target="https://drive.google.com/drive/folders/1_u7Y4uundLzvqwSJIkMU8YyU-bThEkII?usp=drive_link" TargetMode="External"/><Relationship Id="rId5" Type="http://schemas.openxmlformats.org/officeDocument/2006/relationships/hyperlink" Target="https://drive.google.com/drive/folders/1J2ujGL5Dd2MPL8G82fV7Xb5quDN2Gtqo?usp=sharing" TargetMode="External"/><Relationship Id="rId15" Type="http://schemas.openxmlformats.org/officeDocument/2006/relationships/hyperlink" Target="https://drive.google.com/drive/folders/1Y__t3hkHmbWSJNIMSp7kqn4jsumqMQtH?usp=drive_link" TargetMode="External"/><Relationship Id="rId23" Type="http://schemas.openxmlformats.org/officeDocument/2006/relationships/hyperlink" Target="https://drive.google.com/drive/folders/1LtccfqsLOiI-7LRXC8NUB0CRnRLHb2ta?usp=drive_link" TargetMode="External"/><Relationship Id="rId28" Type="http://schemas.openxmlformats.org/officeDocument/2006/relationships/hyperlink" Target="https://drive.google.com/drive/folders/1q4pZUgxQDRdkV3Q30_G0ukROiSN83x2B?usp=drive_link" TargetMode="External"/><Relationship Id="rId10" Type="http://schemas.openxmlformats.org/officeDocument/2006/relationships/hyperlink" Target="https://drive.google.com/drive/folders/1MU3NyelSOOxjobXOh_zi5EWDO7qKWvot?usp=drive_link" TargetMode="External"/><Relationship Id="rId19" Type="http://schemas.openxmlformats.org/officeDocument/2006/relationships/hyperlink" Target="https://drive.google.com/drive/folders/1BN4XrLrkRHJAB0iSi7cHK0zKiNkLCSvo?usp=drive_link" TargetMode="External"/><Relationship Id="rId4" Type="http://schemas.openxmlformats.org/officeDocument/2006/relationships/hyperlink" Target="https://drive.google.com/drive/folders/1ANvLTtIk8I-koWhpkm6BPCm5FWc0Nx2I?usp=sharing" TargetMode="External"/><Relationship Id="rId9" Type="http://schemas.openxmlformats.org/officeDocument/2006/relationships/hyperlink" Target="https://drive.google.com/drive/folders/1z9uX1tPewfj3xSktSVA9ln38MJpNzr6e?usp=drive_link" TargetMode="External"/><Relationship Id="rId14" Type="http://schemas.openxmlformats.org/officeDocument/2006/relationships/hyperlink" Target="https://drive.google.com/drive/folders/12bRzGxCVwEzpAGh4c-lyCDPDU5OQPf3E?usp=drive_link" TargetMode="External"/><Relationship Id="rId22" Type="http://schemas.openxmlformats.org/officeDocument/2006/relationships/hyperlink" Target="https://drive.google.com/drive/folders/1hK6Ct3OmNH1buuyeKcEg19mDQvVCDjH3?usp=drive_link" TargetMode="External"/><Relationship Id="rId27" Type="http://schemas.openxmlformats.org/officeDocument/2006/relationships/hyperlink" Target="https://drive.google.com/drive/folders/1lXPcj9aTlEK5EVqp7j-fuVIoqVrdlLsU?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5"/>
  <sheetViews>
    <sheetView tabSelected="1" zoomScale="50" zoomScaleNormal="50" workbookViewId="0">
      <pane xSplit="1" ySplit="1" topLeftCell="G17" activePane="bottomRight" state="frozen"/>
      <selection pane="topRight" activeCell="B1" sqref="B1"/>
      <selection pane="bottomLeft" activeCell="A2" sqref="A2"/>
      <selection pane="bottomRight" activeCell="P43" sqref="P43"/>
    </sheetView>
  </sheetViews>
  <sheetFormatPr baseColWidth="10" defaultRowHeight="13.8"/>
  <cols>
    <col min="2" max="2" width="11.3984375" bestFit="1" customWidth="1"/>
    <col min="3" max="3" width="33.3984375" bestFit="1" customWidth="1"/>
    <col min="4" max="4" width="50.8984375" bestFit="1" customWidth="1"/>
    <col min="5" max="5" width="19.3984375" customWidth="1"/>
    <col min="6" max="6" width="41.8984375" customWidth="1"/>
    <col min="7" max="7" width="44.09765625" customWidth="1"/>
    <col min="8" max="8" width="37.8984375" customWidth="1"/>
    <col min="9" max="9" width="45.59765625" customWidth="1"/>
    <col min="10" max="10" width="26.3984375" style="27" customWidth="1"/>
    <col min="11" max="11" width="12.3984375" style="28" customWidth="1"/>
    <col min="12" max="12" width="15" style="28" customWidth="1"/>
    <col min="13" max="13" width="16.3984375" customWidth="1"/>
    <col min="15" max="15" width="10.8984375" customWidth="1"/>
    <col min="16" max="16" width="60.8984375" style="32" customWidth="1"/>
    <col min="17" max="17" width="53.8984375" customWidth="1"/>
    <col min="18" max="18" width="37" style="32" customWidth="1"/>
    <col min="19" max="19" width="16.59765625" customWidth="1"/>
  </cols>
  <sheetData>
    <row r="1" spans="1:19" ht="27.6">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1.4">
      <c r="A2" s="4">
        <v>1</v>
      </c>
      <c r="B2" s="5">
        <v>892399994</v>
      </c>
      <c r="C2" s="6" t="s">
        <v>183</v>
      </c>
      <c r="D2" s="5" t="s">
        <v>182</v>
      </c>
      <c r="E2" s="7" t="s">
        <v>15</v>
      </c>
      <c r="F2" s="8" t="s">
        <v>16</v>
      </c>
      <c r="G2" s="9" t="s">
        <v>17</v>
      </c>
      <c r="H2" s="10" t="s">
        <v>18</v>
      </c>
      <c r="I2" s="11" t="s">
        <v>19</v>
      </c>
      <c r="J2" s="25" t="s">
        <v>20</v>
      </c>
      <c r="K2" s="26" t="s">
        <v>20</v>
      </c>
      <c r="L2" s="26" t="s">
        <v>20</v>
      </c>
      <c r="M2" s="12">
        <v>1</v>
      </c>
      <c r="N2" s="29" t="str">
        <f>IF(J2="NA","NA",IF(J2="SD","SD",IF(J2="EP","EP",K2/L2)))</f>
        <v>NA</v>
      </c>
      <c r="O2" s="13">
        <f>IF(J2="NA",4,IF(J2="SD",5,IF(J2="EP",6,IF(AND(N2&gt;(79%*M2)),3,IF(AND(N2&gt;=(60%*M2)),2,IF(AND(N2&lt;(60%*M2)),1))))))</f>
        <v>4</v>
      </c>
      <c r="P2" s="25" t="s">
        <v>20</v>
      </c>
      <c r="Q2" s="14" t="s">
        <v>21</v>
      </c>
      <c r="R2" s="35" t="s">
        <v>184</v>
      </c>
      <c r="S2" s="15">
        <v>45869</v>
      </c>
    </row>
    <row r="3" spans="1:19" ht="82.8">
      <c r="A3" s="4">
        <v>2</v>
      </c>
      <c r="B3" s="5">
        <v>892399994</v>
      </c>
      <c r="C3" s="6" t="s">
        <v>183</v>
      </c>
      <c r="D3" s="5" t="s">
        <v>182</v>
      </c>
      <c r="E3" s="7" t="s">
        <v>15</v>
      </c>
      <c r="F3" s="8" t="s">
        <v>16</v>
      </c>
      <c r="G3" s="9" t="s">
        <v>22</v>
      </c>
      <c r="H3" s="10" t="s">
        <v>23</v>
      </c>
      <c r="I3" s="11" t="s">
        <v>19</v>
      </c>
      <c r="J3" s="25" t="s">
        <v>20</v>
      </c>
      <c r="K3" s="26" t="s">
        <v>20</v>
      </c>
      <c r="L3" s="26" t="s">
        <v>20</v>
      </c>
      <c r="M3" s="12">
        <v>1</v>
      </c>
      <c r="N3" s="29" t="str">
        <f t="shared" ref="N3:N39" si="0">IF(J3="NA","NA",IF(J3="SD","SD",IF(J3="EP","EP",K3/L3)))</f>
        <v>NA</v>
      </c>
      <c r="O3" s="13">
        <f t="shared" ref="O3:O14" si="1">IF(J3="NA",4,IF(J3="SD",5,IF(J3="EP",6,IF(AND(N3&gt;(79%*M3)),3,IF(AND(N3&gt;=(60%*M3)),2,IF(AND(N3&lt;(60%*M3)),1))))))</f>
        <v>4</v>
      </c>
      <c r="P3" s="25" t="s">
        <v>20</v>
      </c>
      <c r="Q3" s="14" t="s">
        <v>21</v>
      </c>
      <c r="R3" s="35" t="s">
        <v>184</v>
      </c>
      <c r="S3" s="15">
        <v>45869</v>
      </c>
    </row>
    <row r="4" spans="1:19" ht="30.6">
      <c r="A4" s="4">
        <v>3</v>
      </c>
      <c r="B4" s="5">
        <v>892399994</v>
      </c>
      <c r="C4" s="6" t="s">
        <v>183</v>
      </c>
      <c r="D4" s="5" t="s">
        <v>182</v>
      </c>
      <c r="E4" s="7" t="s">
        <v>15</v>
      </c>
      <c r="F4" s="8" t="s">
        <v>142</v>
      </c>
      <c r="G4" s="9" t="s">
        <v>24</v>
      </c>
      <c r="H4" s="10" t="s">
        <v>25</v>
      </c>
      <c r="I4" s="11" t="s">
        <v>19</v>
      </c>
      <c r="J4" s="25" t="s">
        <v>20</v>
      </c>
      <c r="K4" s="26" t="s">
        <v>20</v>
      </c>
      <c r="L4" s="26" t="s">
        <v>20</v>
      </c>
      <c r="M4" s="12">
        <v>1</v>
      </c>
      <c r="N4" s="29" t="str">
        <f t="shared" si="0"/>
        <v>NA</v>
      </c>
      <c r="O4" s="13">
        <f t="shared" si="1"/>
        <v>4</v>
      </c>
      <c r="P4" s="25" t="s">
        <v>20</v>
      </c>
      <c r="Q4" s="14" t="s">
        <v>21</v>
      </c>
      <c r="R4" s="35" t="s">
        <v>184</v>
      </c>
      <c r="S4" s="15">
        <v>45869</v>
      </c>
    </row>
    <row r="5" spans="1:19" ht="69">
      <c r="A5" s="4">
        <v>4</v>
      </c>
      <c r="B5" s="5">
        <v>892399994</v>
      </c>
      <c r="C5" s="6" t="s">
        <v>183</v>
      </c>
      <c r="D5" s="5" t="s">
        <v>182</v>
      </c>
      <c r="E5" s="7" t="s">
        <v>15</v>
      </c>
      <c r="F5" s="8" t="s">
        <v>141</v>
      </c>
      <c r="G5" s="16" t="s">
        <v>26</v>
      </c>
      <c r="H5" s="16" t="s">
        <v>27</v>
      </c>
      <c r="I5" s="11" t="s">
        <v>19</v>
      </c>
      <c r="J5" s="25" t="s">
        <v>20</v>
      </c>
      <c r="K5" s="26" t="s">
        <v>20</v>
      </c>
      <c r="L5" s="26" t="s">
        <v>20</v>
      </c>
      <c r="M5" s="12">
        <v>1</v>
      </c>
      <c r="N5" s="29" t="str">
        <f>IF(J5="NA","NA",IF(J5="SD","SD",IF(J5="EP","EP",IF(AND(K5=0,L5=0),1,K5/L5))))</f>
        <v>NA</v>
      </c>
      <c r="O5" s="13">
        <f t="shared" si="1"/>
        <v>4</v>
      </c>
      <c r="P5" s="25" t="s">
        <v>20</v>
      </c>
      <c r="Q5" s="14" t="s">
        <v>28</v>
      </c>
      <c r="R5" s="35" t="s">
        <v>184</v>
      </c>
      <c r="S5" s="15">
        <v>45869</v>
      </c>
    </row>
    <row r="6" spans="1:19" ht="55.2">
      <c r="A6" s="4">
        <v>5</v>
      </c>
      <c r="B6" s="5">
        <v>892399994</v>
      </c>
      <c r="C6" s="6" t="s">
        <v>183</v>
      </c>
      <c r="D6" s="5" t="s">
        <v>182</v>
      </c>
      <c r="E6" s="7" t="s">
        <v>15</v>
      </c>
      <c r="F6" s="8" t="s">
        <v>140</v>
      </c>
      <c r="G6" s="10" t="s">
        <v>29</v>
      </c>
      <c r="H6" s="10" t="s">
        <v>30</v>
      </c>
      <c r="I6" s="11" t="s">
        <v>19</v>
      </c>
      <c r="J6" s="25" t="s">
        <v>20</v>
      </c>
      <c r="K6" s="26" t="s">
        <v>20</v>
      </c>
      <c r="L6" s="26" t="s">
        <v>20</v>
      </c>
      <c r="M6" s="12">
        <v>1</v>
      </c>
      <c r="N6" s="29" t="str">
        <f>IF(J6="NA","NA",IF(J6="SD","SD",IF(J6="EP","EP",IF(AND(K6=0,L6=0),1,K6/L6))))</f>
        <v>NA</v>
      </c>
      <c r="O6" s="13">
        <f t="shared" si="1"/>
        <v>4</v>
      </c>
      <c r="P6" s="25" t="s">
        <v>20</v>
      </c>
      <c r="Q6" s="14" t="s">
        <v>144</v>
      </c>
      <c r="R6" s="35" t="s">
        <v>184</v>
      </c>
      <c r="S6" s="15">
        <v>45869</v>
      </c>
    </row>
    <row r="7" spans="1:19" ht="69">
      <c r="A7" s="4">
        <v>6</v>
      </c>
      <c r="B7" s="5">
        <v>892399994</v>
      </c>
      <c r="C7" s="6" t="s">
        <v>183</v>
      </c>
      <c r="D7" s="5" t="s">
        <v>182</v>
      </c>
      <c r="E7" s="7" t="s">
        <v>15</v>
      </c>
      <c r="F7" s="8" t="s">
        <v>136</v>
      </c>
      <c r="G7" s="16" t="s">
        <v>31</v>
      </c>
      <c r="H7" s="16" t="s">
        <v>32</v>
      </c>
      <c r="I7" s="11" t="s">
        <v>19</v>
      </c>
      <c r="J7" s="25" t="s">
        <v>20</v>
      </c>
      <c r="K7" s="26" t="s">
        <v>20</v>
      </c>
      <c r="L7" s="26" t="s">
        <v>20</v>
      </c>
      <c r="M7" s="12">
        <v>1</v>
      </c>
      <c r="N7" s="29" t="str">
        <f>IF(J7="NA","NA",IF(J7="SD","SD",IF(J7="EP","EP",IF(AND(K7=0,L7=0),1,K7/L7))))</f>
        <v>NA</v>
      </c>
      <c r="O7" s="13">
        <f t="shared" si="1"/>
        <v>4</v>
      </c>
      <c r="P7" s="25" t="s">
        <v>20</v>
      </c>
      <c r="Q7" s="14" t="s">
        <v>145</v>
      </c>
      <c r="R7" s="35" t="s">
        <v>184</v>
      </c>
      <c r="S7" s="15">
        <v>45869</v>
      </c>
    </row>
    <row r="8" spans="1:19" ht="82.8">
      <c r="A8" s="4">
        <v>7</v>
      </c>
      <c r="B8" s="5">
        <v>892399994</v>
      </c>
      <c r="C8" s="6" t="s">
        <v>183</v>
      </c>
      <c r="D8" s="5" t="s">
        <v>182</v>
      </c>
      <c r="E8" s="7" t="s">
        <v>15</v>
      </c>
      <c r="F8" s="8" t="s">
        <v>136</v>
      </c>
      <c r="G8" s="9" t="s">
        <v>33</v>
      </c>
      <c r="H8" s="10" t="s">
        <v>34</v>
      </c>
      <c r="I8" s="11" t="s">
        <v>19</v>
      </c>
      <c r="J8" s="25" t="s">
        <v>20</v>
      </c>
      <c r="K8" s="26" t="s">
        <v>20</v>
      </c>
      <c r="L8" s="26" t="s">
        <v>20</v>
      </c>
      <c r="M8" s="12">
        <v>1</v>
      </c>
      <c r="N8" s="29" t="str">
        <f>IF(J8="NA","NA",IF(J8="SD","SD",IF(J8="EP","EP",IF(AND(K8=0,L8=0),1,K8/L8))))</f>
        <v>NA</v>
      </c>
      <c r="O8" s="13">
        <f t="shared" si="1"/>
        <v>4</v>
      </c>
      <c r="P8" s="25" t="s">
        <v>20</v>
      </c>
      <c r="Q8" s="14" t="s">
        <v>146</v>
      </c>
      <c r="R8" s="35" t="s">
        <v>184</v>
      </c>
      <c r="S8" s="15">
        <v>45869</v>
      </c>
    </row>
    <row r="9" spans="1:19" ht="41.4">
      <c r="A9" s="4">
        <v>8</v>
      </c>
      <c r="B9" s="5">
        <v>892399994</v>
      </c>
      <c r="C9" s="6" t="s">
        <v>183</v>
      </c>
      <c r="D9" s="5" t="s">
        <v>182</v>
      </c>
      <c r="E9" s="7" t="s">
        <v>15</v>
      </c>
      <c r="F9" s="8" t="s">
        <v>136</v>
      </c>
      <c r="G9" s="9" t="s">
        <v>35</v>
      </c>
      <c r="H9" s="10" t="s">
        <v>36</v>
      </c>
      <c r="I9" s="11" t="s">
        <v>19</v>
      </c>
      <c r="J9" s="25" t="s">
        <v>20</v>
      </c>
      <c r="K9" s="26" t="s">
        <v>20</v>
      </c>
      <c r="L9" s="26" t="s">
        <v>20</v>
      </c>
      <c r="M9" s="12">
        <v>1</v>
      </c>
      <c r="N9" s="29" t="str">
        <f t="shared" si="0"/>
        <v>NA</v>
      </c>
      <c r="O9" s="13">
        <f t="shared" si="1"/>
        <v>4</v>
      </c>
      <c r="P9" s="25" t="s">
        <v>20</v>
      </c>
      <c r="Q9" s="14" t="s">
        <v>147</v>
      </c>
      <c r="R9" s="35" t="s">
        <v>184</v>
      </c>
      <c r="S9" s="15">
        <v>45869</v>
      </c>
    </row>
    <row r="10" spans="1:19" ht="69">
      <c r="A10" s="4">
        <v>9</v>
      </c>
      <c r="B10" s="5">
        <v>892399994</v>
      </c>
      <c r="C10" s="6" t="s">
        <v>183</v>
      </c>
      <c r="D10" s="5" t="s">
        <v>182</v>
      </c>
      <c r="E10" s="7" t="s">
        <v>15</v>
      </c>
      <c r="F10" s="8" t="s">
        <v>136</v>
      </c>
      <c r="G10" s="9" t="s">
        <v>37</v>
      </c>
      <c r="H10" s="10" t="s">
        <v>38</v>
      </c>
      <c r="I10" s="11" t="s">
        <v>19</v>
      </c>
      <c r="J10" s="25" t="s">
        <v>20</v>
      </c>
      <c r="K10" s="26" t="s">
        <v>20</v>
      </c>
      <c r="L10" s="26" t="s">
        <v>20</v>
      </c>
      <c r="M10" s="12">
        <v>1</v>
      </c>
      <c r="N10" s="29" t="str">
        <f t="shared" si="0"/>
        <v>NA</v>
      </c>
      <c r="O10" s="13">
        <f t="shared" si="1"/>
        <v>4</v>
      </c>
      <c r="P10" s="25" t="s">
        <v>20</v>
      </c>
      <c r="Q10" s="14" t="s">
        <v>148</v>
      </c>
      <c r="R10" s="35" t="s">
        <v>184</v>
      </c>
      <c r="S10" s="15">
        <v>45869</v>
      </c>
    </row>
    <row r="11" spans="1:19" ht="55.2">
      <c r="A11" s="4">
        <v>10</v>
      </c>
      <c r="B11" s="5">
        <v>892399994</v>
      </c>
      <c r="C11" s="6" t="s">
        <v>183</v>
      </c>
      <c r="D11" s="5" t="s">
        <v>182</v>
      </c>
      <c r="E11" s="7" t="s">
        <v>15</v>
      </c>
      <c r="F11" s="8" t="s">
        <v>137</v>
      </c>
      <c r="G11" s="9" t="s">
        <v>39</v>
      </c>
      <c r="H11" s="10" t="s">
        <v>40</v>
      </c>
      <c r="I11" s="11" t="s">
        <v>19</v>
      </c>
      <c r="J11" s="25" t="s">
        <v>20</v>
      </c>
      <c r="K11" s="26" t="s">
        <v>20</v>
      </c>
      <c r="L11" s="26" t="s">
        <v>20</v>
      </c>
      <c r="M11" s="12">
        <v>1</v>
      </c>
      <c r="N11" s="29" t="str">
        <f>IF(J11="NA","NA",IF(J11="SD","SD",IF(J11="EP","EP",IF(AND(K11=0,L11=0),1,IF(AND(K11=0,L11&gt;0),1,K11/L11)))))</f>
        <v>NA</v>
      </c>
      <c r="O11" s="13">
        <f t="shared" si="1"/>
        <v>4</v>
      </c>
      <c r="P11" s="25" t="s">
        <v>20</v>
      </c>
      <c r="Q11" s="14" t="s">
        <v>149</v>
      </c>
      <c r="R11" s="35" t="s">
        <v>184</v>
      </c>
      <c r="S11" s="15">
        <v>45869</v>
      </c>
    </row>
    <row r="12" spans="1:19" ht="57.6">
      <c r="A12" s="4">
        <v>11</v>
      </c>
      <c r="B12" s="5">
        <v>892399994</v>
      </c>
      <c r="C12" s="6" t="s">
        <v>183</v>
      </c>
      <c r="D12" s="5" t="s">
        <v>182</v>
      </c>
      <c r="E12" s="7" t="s">
        <v>15</v>
      </c>
      <c r="F12" s="8" t="s">
        <v>137</v>
      </c>
      <c r="G12" s="16" t="s">
        <v>41</v>
      </c>
      <c r="H12" s="16" t="s">
        <v>42</v>
      </c>
      <c r="I12" s="11" t="s">
        <v>19</v>
      </c>
      <c r="J12" s="25" t="s">
        <v>185</v>
      </c>
      <c r="K12" s="26">
        <v>316</v>
      </c>
      <c r="L12" s="26">
        <v>353</v>
      </c>
      <c r="M12" s="12">
        <v>1</v>
      </c>
      <c r="N12" s="29">
        <f>IF(J12="NA","NA",IF(J12="SD","SD",IF(J12="EP","EP",IF(AND(K12=0,L12=0),1,K12/L12))))</f>
        <v>0.89518413597733715</v>
      </c>
      <c r="O12" s="13">
        <f t="shared" si="1"/>
        <v>3</v>
      </c>
      <c r="P12" s="34" t="s">
        <v>194</v>
      </c>
      <c r="Q12" s="14" t="s">
        <v>149</v>
      </c>
      <c r="R12" s="36" t="s">
        <v>212</v>
      </c>
      <c r="S12" s="15">
        <v>45869</v>
      </c>
    </row>
    <row r="13" spans="1:19" ht="55.2">
      <c r="A13" s="4">
        <v>12</v>
      </c>
      <c r="B13" s="5">
        <v>892399994</v>
      </c>
      <c r="C13" s="6" t="s">
        <v>183</v>
      </c>
      <c r="D13" s="5" t="s">
        <v>182</v>
      </c>
      <c r="E13" s="7" t="s">
        <v>15</v>
      </c>
      <c r="F13" s="8" t="s">
        <v>170</v>
      </c>
      <c r="G13" s="16" t="s">
        <v>43</v>
      </c>
      <c r="H13" s="16" t="s">
        <v>44</v>
      </c>
      <c r="I13" s="11" t="s">
        <v>19</v>
      </c>
      <c r="J13" s="25" t="s">
        <v>20</v>
      </c>
      <c r="K13" s="26" t="s">
        <v>20</v>
      </c>
      <c r="L13" s="26" t="s">
        <v>20</v>
      </c>
      <c r="M13" s="12">
        <v>1</v>
      </c>
      <c r="N13" s="29" t="str">
        <f>IF(J13="NA","NA",IF(J13="SD","SD",IF(J13="EP","EP",IF(AND(K13=0,L13=0),1,K13/L13))))</f>
        <v>NA</v>
      </c>
      <c r="O13" s="13">
        <f t="shared" si="1"/>
        <v>4</v>
      </c>
      <c r="P13" s="25" t="s">
        <v>20</v>
      </c>
      <c r="Q13" s="14" t="s">
        <v>150</v>
      </c>
      <c r="R13" s="36" t="s">
        <v>213</v>
      </c>
      <c r="S13" s="15">
        <v>45869</v>
      </c>
    </row>
    <row r="14" spans="1:19" ht="57.6">
      <c r="A14" s="4">
        <v>13</v>
      </c>
      <c r="B14" s="5">
        <v>892399994</v>
      </c>
      <c r="C14" s="6" t="s">
        <v>183</v>
      </c>
      <c r="D14" s="5" t="s">
        <v>182</v>
      </c>
      <c r="E14" s="7" t="s">
        <v>15</v>
      </c>
      <c r="F14" s="8" t="s">
        <v>135</v>
      </c>
      <c r="G14" s="16" t="s">
        <v>45</v>
      </c>
      <c r="H14" s="16" t="s">
        <v>46</v>
      </c>
      <c r="I14" s="11" t="s">
        <v>19</v>
      </c>
      <c r="J14" s="25" t="s">
        <v>185</v>
      </c>
      <c r="K14" s="26">
        <v>19</v>
      </c>
      <c r="L14" s="26">
        <v>19</v>
      </c>
      <c r="M14" s="12">
        <v>1</v>
      </c>
      <c r="N14" s="29">
        <f>IF(J14="NA","NA",IF(J14="SD","SD",IF(J14="EP","EP",IF(AND(K14=0,L14=0),1,K14/L14))))</f>
        <v>1</v>
      </c>
      <c r="O14" s="13">
        <f t="shared" si="1"/>
        <v>3</v>
      </c>
      <c r="P14" s="34" t="s">
        <v>191</v>
      </c>
      <c r="Q14" s="14" t="s">
        <v>150</v>
      </c>
      <c r="R14" s="36" t="s">
        <v>214</v>
      </c>
      <c r="S14" s="15">
        <v>45869</v>
      </c>
    </row>
    <row r="15" spans="1:19" ht="57.6">
      <c r="A15" s="4">
        <v>14</v>
      </c>
      <c r="B15" s="5">
        <v>892399994</v>
      </c>
      <c r="C15" s="6" t="s">
        <v>183</v>
      </c>
      <c r="D15" s="5" t="s">
        <v>182</v>
      </c>
      <c r="E15" s="7" t="s">
        <v>15</v>
      </c>
      <c r="F15" s="8" t="s">
        <v>143</v>
      </c>
      <c r="G15" s="16" t="s">
        <v>47</v>
      </c>
      <c r="H15" s="16" t="s">
        <v>169</v>
      </c>
      <c r="I15" s="11" t="s">
        <v>48</v>
      </c>
      <c r="J15" s="25" t="s">
        <v>186</v>
      </c>
      <c r="K15" s="26">
        <v>15</v>
      </c>
      <c r="L15" s="26">
        <v>19</v>
      </c>
      <c r="M15" s="12">
        <v>1</v>
      </c>
      <c r="N15" s="29">
        <f>IF(J15="NA","NA",IF(J15="SD","SD",IF(J15="EP","EP",IF(AND(K15=0,L15=0),0,K15/L15))))</f>
        <v>0.78947368421052633</v>
      </c>
      <c r="O15" s="13">
        <f>IF(J15="NA",4,IF(J15="SD",5,IF(J15="EP",6,IF(N15&lt;=10%,3,IF(AND(N15&gt;10%,N15&lt;=20%),2,IF(N15&gt;20%,1))))))</f>
        <v>1</v>
      </c>
      <c r="P15" s="40" t="s">
        <v>241</v>
      </c>
      <c r="Q15" s="14" t="s">
        <v>150</v>
      </c>
      <c r="R15" s="36" t="s">
        <v>215</v>
      </c>
      <c r="S15" s="15">
        <v>45869</v>
      </c>
    </row>
    <row r="16" spans="1:19" ht="110.4">
      <c r="A16" s="4">
        <v>15</v>
      </c>
      <c r="B16" s="5">
        <v>892399994</v>
      </c>
      <c r="C16" s="6" t="s">
        <v>183</v>
      </c>
      <c r="D16" s="5" t="s">
        <v>182</v>
      </c>
      <c r="E16" s="7" t="s">
        <v>15</v>
      </c>
      <c r="F16" s="8" t="s">
        <v>135</v>
      </c>
      <c r="G16" s="30" t="s">
        <v>166</v>
      </c>
      <c r="H16" s="31" t="s">
        <v>167</v>
      </c>
      <c r="I16" s="11" t="s">
        <v>19</v>
      </c>
      <c r="J16" s="25" t="s">
        <v>185</v>
      </c>
      <c r="K16" s="26">
        <v>16</v>
      </c>
      <c r="L16" s="26">
        <v>19</v>
      </c>
      <c r="M16" s="12">
        <v>1</v>
      </c>
      <c r="N16" s="29">
        <f>IF(J16="NA","NA",IF(J16="SD","SD",IF(J16="EP","EP",IF(AND(K16=0,L16=0),1,K16/L16))))</f>
        <v>0.84210526315789469</v>
      </c>
      <c r="O16" s="13">
        <f>IF(J16="NA",4,IF(J16="SD",5,IF(J16="EP",6,IF(AND(N16&gt;(79%*M16)),3,IF(AND(N16&gt;=(60%*M16)),2,IF(AND(N16&lt;(60%*M16)),1))))))</f>
        <v>3</v>
      </c>
      <c r="P16" s="34" t="s">
        <v>193</v>
      </c>
      <c r="Q16" s="14" t="s">
        <v>150</v>
      </c>
      <c r="R16" s="36" t="s">
        <v>216</v>
      </c>
      <c r="S16" s="15">
        <v>45869</v>
      </c>
    </row>
    <row r="17" spans="1:19" ht="57.6">
      <c r="A17" s="4">
        <v>16</v>
      </c>
      <c r="B17" s="5">
        <v>892399994</v>
      </c>
      <c r="C17" s="6" t="s">
        <v>183</v>
      </c>
      <c r="D17" s="5" t="s">
        <v>182</v>
      </c>
      <c r="E17" s="7" t="s">
        <v>15</v>
      </c>
      <c r="F17" s="8" t="s">
        <v>134</v>
      </c>
      <c r="G17" s="9" t="s">
        <v>49</v>
      </c>
      <c r="H17" s="10" t="s">
        <v>50</v>
      </c>
      <c r="I17" s="11" t="s">
        <v>51</v>
      </c>
      <c r="J17" s="38">
        <v>0.1</v>
      </c>
      <c r="K17" s="26">
        <f>+(2982-2750)</f>
        <v>232</v>
      </c>
      <c r="L17" s="26">
        <v>2750</v>
      </c>
      <c r="M17" s="12">
        <v>1</v>
      </c>
      <c r="N17" s="29">
        <f>IF(J17="NA","NA",IF(J17="SD","SD",IF(J17="EP","EP",IF(AND(K17=0,L17=0),0,K17/L17))))</f>
        <v>8.4363636363636363E-2</v>
      </c>
      <c r="O17" s="13">
        <f>IF(J17="NA",4,IF(J17="SD",5,IF(AND(N17&gt;=-5%,N17&lt;=10%),3,IF(OR(AND(N17&gt;=-10%,N17&lt;-5%),AND(N17&gt;10%,N17&lt;=15%)),2,1))))</f>
        <v>3</v>
      </c>
      <c r="P17" s="33" t="s">
        <v>195</v>
      </c>
      <c r="Q17" s="14" t="s">
        <v>151</v>
      </c>
      <c r="R17" s="36" t="s">
        <v>217</v>
      </c>
      <c r="S17" s="15">
        <v>45869</v>
      </c>
    </row>
    <row r="18" spans="1:19" ht="57.6">
      <c r="A18" s="4">
        <v>17</v>
      </c>
      <c r="B18" s="5">
        <v>892399994</v>
      </c>
      <c r="C18" s="6" t="s">
        <v>183</v>
      </c>
      <c r="D18" s="5" t="s">
        <v>182</v>
      </c>
      <c r="E18" s="7" t="s">
        <v>15</v>
      </c>
      <c r="F18" s="8" t="s">
        <v>134</v>
      </c>
      <c r="G18" s="16" t="s">
        <v>52</v>
      </c>
      <c r="H18" s="16" t="s">
        <v>53</v>
      </c>
      <c r="I18" s="11" t="s">
        <v>54</v>
      </c>
      <c r="J18" s="25" t="s">
        <v>187</v>
      </c>
      <c r="K18" s="26">
        <v>1</v>
      </c>
      <c r="L18" s="26">
        <v>216</v>
      </c>
      <c r="M18" s="12">
        <v>1</v>
      </c>
      <c r="N18" s="29">
        <f>IF(J18="NA","NA",IF(J18="SD","SD",IF(J18="EP","EP",IF(AND(K18=0,L18=0),0,K18/L18))))</f>
        <v>4.6296296296296294E-3</v>
      </c>
      <c r="O18" s="13">
        <f>IF(J18="NA",4,IF(J18="SD",5,IF(J18="EP",6,IF(AND(N18&lt;=(2%*M18)),3,IF(N18&lt;(4%*M18),2,1)))))</f>
        <v>3</v>
      </c>
      <c r="P18" s="33" t="s">
        <v>192</v>
      </c>
      <c r="Q18" s="18" t="s">
        <v>21</v>
      </c>
      <c r="R18" s="36" t="s">
        <v>218</v>
      </c>
      <c r="S18" s="15">
        <v>45869</v>
      </c>
    </row>
    <row r="19" spans="1:19" ht="57.6">
      <c r="A19" s="4">
        <v>18</v>
      </c>
      <c r="B19" s="5">
        <v>892399994</v>
      </c>
      <c r="C19" s="6" t="s">
        <v>183</v>
      </c>
      <c r="D19" s="5" t="s">
        <v>182</v>
      </c>
      <c r="E19" s="7" t="s">
        <v>15</v>
      </c>
      <c r="F19" s="8" t="s">
        <v>133</v>
      </c>
      <c r="G19" s="9" t="s">
        <v>55</v>
      </c>
      <c r="H19" s="10" t="s">
        <v>56</v>
      </c>
      <c r="I19" s="11" t="s">
        <v>57</v>
      </c>
      <c r="J19" s="38">
        <v>0.15</v>
      </c>
      <c r="K19" s="26">
        <f>+(1195-905)</f>
        <v>290</v>
      </c>
      <c r="L19" s="26">
        <v>905</v>
      </c>
      <c r="M19" s="12">
        <v>1</v>
      </c>
      <c r="N19" s="29">
        <f>IF(J19="NA","NA",IF(J19="SD","SD",IF(J19="EP","EP",IF(AND(K19=0,L19=0),0,K19/L19))))</f>
        <v>0.32044198895027626</v>
      </c>
      <c r="O19" s="13">
        <f>IF(J19="NA",4,IF(J19="SD",5,IF(AND(N19&gt;=-5%,N19&lt;=15%),3,IF(OR(AND(N19&gt;=-10%,N19&lt;-5%),AND(N19&gt;15%,N19&lt;=20%)),2,1))))</f>
        <v>1</v>
      </c>
      <c r="P19" s="40" t="s">
        <v>242</v>
      </c>
      <c r="Q19" s="14" t="s">
        <v>152</v>
      </c>
      <c r="R19" s="36" t="s">
        <v>219</v>
      </c>
      <c r="S19" s="15">
        <v>45869</v>
      </c>
    </row>
    <row r="20" spans="1:19" ht="57.6">
      <c r="A20" s="4">
        <v>19</v>
      </c>
      <c r="B20" s="5">
        <v>892399994</v>
      </c>
      <c r="C20" s="6" t="s">
        <v>183</v>
      </c>
      <c r="D20" s="5" t="s">
        <v>182</v>
      </c>
      <c r="E20" s="7" t="s">
        <v>15</v>
      </c>
      <c r="F20" s="8" t="s">
        <v>132</v>
      </c>
      <c r="G20" s="9" t="s">
        <v>58</v>
      </c>
      <c r="H20" s="16" t="s">
        <v>59</v>
      </c>
      <c r="I20" s="11" t="s">
        <v>60</v>
      </c>
      <c r="J20" s="25" t="s">
        <v>188</v>
      </c>
      <c r="K20" s="26">
        <v>305</v>
      </c>
      <c r="L20" s="26">
        <v>1195</v>
      </c>
      <c r="M20" s="12">
        <v>1</v>
      </c>
      <c r="N20" s="29">
        <f>IF(J20="NA","NA",IF(J20="SD","SD",IF(J20="EP","EP",IF(AND(K20=0,L20=0),0,K20/L20))))</f>
        <v>0.25523012552301255</v>
      </c>
      <c r="O20" s="13">
        <f>IF(J20="NA",4,IF(J20="SD",5,IF(J20="EP",6,IF(AND(N20&lt;=(20%*M20)),3,IF(AND(N20&lt;=(30%*M20)),2,IF(AND(N20&gt;(30%*M20)),1))))))</f>
        <v>2</v>
      </c>
      <c r="P20" s="40" t="s">
        <v>243</v>
      </c>
      <c r="Q20" s="14" t="s">
        <v>153</v>
      </c>
      <c r="R20" s="36" t="s">
        <v>220</v>
      </c>
      <c r="S20" s="15">
        <v>45869</v>
      </c>
    </row>
    <row r="21" spans="1:19" ht="57.6">
      <c r="A21" s="4">
        <v>20</v>
      </c>
      <c r="B21" s="5">
        <v>892399994</v>
      </c>
      <c r="C21" s="6" t="s">
        <v>183</v>
      </c>
      <c r="D21" s="5" t="s">
        <v>182</v>
      </c>
      <c r="E21" s="7" t="s">
        <v>15</v>
      </c>
      <c r="F21" s="8" t="s">
        <v>168</v>
      </c>
      <c r="G21" s="9" t="s">
        <v>61</v>
      </c>
      <c r="H21" s="16" t="s">
        <v>62</v>
      </c>
      <c r="I21" s="11" t="s">
        <v>63</v>
      </c>
      <c r="J21" s="25" t="s">
        <v>189</v>
      </c>
      <c r="K21" s="26">
        <v>327</v>
      </c>
      <c r="L21" s="26">
        <v>2727</v>
      </c>
      <c r="M21" s="12">
        <v>1</v>
      </c>
      <c r="N21" s="29">
        <f>IF(J21="NA","NA",IF(J21="SD","SD",IF(J21="EP","EP",IF(AND(K21=0,L21=0),0,K21/L21))))</f>
        <v>0.11991199119911991</v>
      </c>
      <c r="O21" s="13">
        <f>IF(J21="NA",4,IF(J21="SD",5,IF(J21="EP",6,IF(N21="NA",3,IF(N21&lt;=5%,3,IF(AND(N21&gt;5%,N21&lt;=8%),2,1))))))</f>
        <v>1</v>
      </c>
      <c r="P21" s="33" t="s">
        <v>244</v>
      </c>
      <c r="Q21" s="14" t="s">
        <v>154</v>
      </c>
      <c r="R21" s="36" t="s">
        <v>221</v>
      </c>
      <c r="S21" s="15">
        <v>45869</v>
      </c>
    </row>
    <row r="22" spans="1:19" ht="72">
      <c r="A22" s="4">
        <v>21</v>
      </c>
      <c r="B22" s="5">
        <v>892399994</v>
      </c>
      <c r="C22" s="6" t="s">
        <v>183</v>
      </c>
      <c r="D22" s="5" t="s">
        <v>182</v>
      </c>
      <c r="E22" s="7" t="s">
        <v>64</v>
      </c>
      <c r="F22" s="8" t="s">
        <v>65</v>
      </c>
      <c r="G22" s="9" t="s">
        <v>66</v>
      </c>
      <c r="H22" s="9" t="s">
        <v>67</v>
      </c>
      <c r="I22" s="11" t="s">
        <v>19</v>
      </c>
      <c r="J22" s="35" t="s">
        <v>185</v>
      </c>
      <c r="K22" s="37">
        <v>13164263777</v>
      </c>
      <c r="L22" s="37">
        <v>13775003356</v>
      </c>
      <c r="M22" s="12">
        <v>1</v>
      </c>
      <c r="N22" s="29">
        <f t="shared" si="0"/>
        <v>0.95566319925911458</v>
      </c>
      <c r="O22" s="13">
        <f t="shared" ref="O22:O24" si="2">IF(J22="NA",4,IF(J22="SD",5,IF(J22="EP",6,IF(AND(N22&gt;(79%*M22)),3,IF(AND(N22&gt;=(60%*M22)),2,IF(AND(N22&lt;(60%*M22)),1))))))</f>
        <v>3</v>
      </c>
      <c r="P22" s="17" t="s">
        <v>208</v>
      </c>
      <c r="Q22" s="14" t="s">
        <v>68</v>
      </c>
      <c r="R22" s="36" t="s">
        <v>222</v>
      </c>
      <c r="S22" s="15">
        <v>45869</v>
      </c>
    </row>
    <row r="23" spans="1:19" ht="55.2">
      <c r="A23" s="4">
        <v>22</v>
      </c>
      <c r="B23" s="5">
        <v>892399994</v>
      </c>
      <c r="C23" s="6" t="s">
        <v>183</v>
      </c>
      <c r="D23" s="5" t="s">
        <v>182</v>
      </c>
      <c r="E23" s="7" t="s">
        <v>64</v>
      </c>
      <c r="F23" s="8" t="s">
        <v>65</v>
      </c>
      <c r="G23" s="9" t="s">
        <v>69</v>
      </c>
      <c r="H23" s="9" t="s">
        <v>70</v>
      </c>
      <c r="I23" s="11" t="s">
        <v>19</v>
      </c>
      <c r="J23" s="35" t="s">
        <v>185</v>
      </c>
      <c r="K23" s="37">
        <v>31230748916</v>
      </c>
      <c r="L23" s="37">
        <v>31230748916</v>
      </c>
      <c r="M23" s="12">
        <v>1</v>
      </c>
      <c r="N23" s="29">
        <f t="shared" si="0"/>
        <v>1</v>
      </c>
      <c r="O23" s="13">
        <f t="shared" si="2"/>
        <v>3</v>
      </c>
      <c r="P23" s="17" t="s">
        <v>209</v>
      </c>
      <c r="Q23" s="14" t="s">
        <v>71</v>
      </c>
      <c r="R23" s="36" t="s">
        <v>223</v>
      </c>
      <c r="S23" s="15">
        <v>45869</v>
      </c>
    </row>
    <row r="24" spans="1:19" ht="69">
      <c r="A24" s="4">
        <v>23</v>
      </c>
      <c r="B24" s="5">
        <v>892399994</v>
      </c>
      <c r="C24" s="6" t="s">
        <v>183</v>
      </c>
      <c r="D24" s="5" t="s">
        <v>182</v>
      </c>
      <c r="E24" s="7" t="s">
        <v>72</v>
      </c>
      <c r="F24" s="8" t="s">
        <v>73</v>
      </c>
      <c r="G24" s="9" t="s">
        <v>74</v>
      </c>
      <c r="H24" s="10" t="s">
        <v>75</v>
      </c>
      <c r="I24" s="11" t="s">
        <v>19</v>
      </c>
      <c r="J24" s="35" t="s">
        <v>190</v>
      </c>
      <c r="K24" s="35" t="s">
        <v>196</v>
      </c>
      <c r="L24" s="35" t="s">
        <v>190</v>
      </c>
      <c r="M24" s="12">
        <v>1</v>
      </c>
      <c r="N24" s="29" t="str">
        <f t="shared" si="0"/>
        <v>EP</v>
      </c>
      <c r="O24" s="13">
        <f t="shared" si="2"/>
        <v>6</v>
      </c>
      <c r="P24" s="33" t="s">
        <v>197</v>
      </c>
      <c r="Q24" s="14" t="s">
        <v>76</v>
      </c>
      <c r="R24" s="36" t="s">
        <v>224</v>
      </c>
      <c r="S24" s="15">
        <v>45869</v>
      </c>
    </row>
    <row r="25" spans="1:19" ht="57.6">
      <c r="A25" s="4">
        <v>24</v>
      </c>
      <c r="B25" s="5">
        <v>892399994</v>
      </c>
      <c r="C25" s="6" t="s">
        <v>183</v>
      </c>
      <c r="D25" s="5" t="s">
        <v>182</v>
      </c>
      <c r="E25" s="7" t="s">
        <v>64</v>
      </c>
      <c r="F25" s="8" t="s">
        <v>77</v>
      </c>
      <c r="G25" s="9" t="s">
        <v>78</v>
      </c>
      <c r="H25" s="10" t="s">
        <v>79</v>
      </c>
      <c r="I25" s="11" t="s">
        <v>80</v>
      </c>
      <c r="J25" s="35" t="s">
        <v>240</v>
      </c>
      <c r="K25" s="26">
        <v>9636722829.3899994</v>
      </c>
      <c r="L25" s="26">
        <v>15296548759</v>
      </c>
      <c r="M25" s="12">
        <v>1</v>
      </c>
      <c r="N25" s="29">
        <f t="shared" si="0"/>
        <v>0.62999327372588276</v>
      </c>
      <c r="O25" s="13">
        <f>IF(J25="NA",4,IF(J25="SD",5,IF(J25="EP",6,IF(N25&lt;=60%,3,IF(N25&lt;=80%,2,1)))))</f>
        <v>2</v>
      </c>
      <c r="P25" s="33" t="s">
        <v>245</v>
      </c>
      <c r="Q25" s="14" t="s">
        <v>81</v>
      </c>
      <c r="R25" s="36" t="s">
        <v>225</v>
      </c>
      <c r="S25" s="15">
        <v>45869</v>
      </c>
    </row>
    <row r="26" spans="1:19" ht="72">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 t="shared" ref="O26:O28" si="3">IF(J26="NA",4,IF(J26="SD",5,IF(J26="EP",6,IF(AND(N26&gt;(79%*M26)),3,IF(AND(N26&gt;=(60%*M26)),2,IF(AND(N26&lt;(60%*M26)),1))))))</f>
        <v>3</v>
      </c>
      <c r="P26" s="33" t="s">
        <v>210</v>
      </c>
      <c r="Q26" s="14" t="s">
        <v>84</v>
      </c>
      <c r="R26" s="36" t="s">
        <v>226</v>
      </c>
      <c r="S26" s="15">
        <v>45869</v>
      </c>
    </row>
    <row r="27" spans="1:19" ht="55.2">
      <c r="A27" s="4">
        <v>26</v>
      </c>
      <c r="B27" s="5">
        <v>892399994</v>
      </c>
      <c r="C27" s="6" t="s">
        <v>183</v>
      </c>
      <c r="D27" s="5" t="s">
        <v>182</v>
      </c>
      <c r="E27" s="7" t="s">
        <v>64</v>
      </c>
      <c r="F27" s="8" t="s">
        <v>85</v>
      </c>
      <c r="G27" s="9" t="s">
        <v>86</v>
      </c>
      <c r="H27" s="10" t="s">
        <v>87</v>
      </c>
      <c r="I27" s="11" t="s">
        <v>19</v>
      </c>
      <c r="J27" s="39">
        <v>1</v>
      </c>
      <c r="K27" s="26">
        <v>11102690323</v>
      </c>
      <c r="L27" s="26">
        <v>11102690323.207199</v>
      </c>
      <c r="M27" s="12">
        <v>1</v>
      </c>
      <c r="N27" s="29">
        <f t="shared" si="0"/>
        <v>0.99999999998133793</v>
      </c>
      <c r="O27" s="13">
        <f t="shared" si="3"/>
        <v>3</v>
      </c>
      <c r="P27" s="17" t="s">
        <v>205</v>
      </c>
      <c r="Q27" s="20" t="s">
        <v>88</v>
      </c>
      <c r="R27" s="36" t="s">
        <v>227</v>
      </c>
      <c r="S27" s="15">
        <v>45869</v>
      </c>
    </row>
    <row r="28" spans="1:19" ht="69">
      <c r="A28" s="4">
        <v>27</v>
      </c>
      <c r="B28" s="5">
        <v>892399994</v>
      </c>
      <c r="C28" s="6" t="s">
        <v>183</v>
      </c>
      <c r="D28" s="5" t="s">
        <v>182</v>
      </c>
      <c r="E28" s="7" t="s">
        <v>64</v>
      </c>
      <c r="F28" s="8" t="s">
        <v>85</v>
      </c>
      <c r="G28" s="9" t="s">
        <v>89</v>
      </c>
      <c r="H28" s="10" t="s">
        <v>90</v>
      </c>
      <c r="I28" s="11" t="s">
        <v>19</v>
      </c>
      <c r="J28" s="39">
        <v>0.82</v>
      </c>
      <c r="K28" s="26">
        <v>13775003356</v>
      </c>
      <c r="L28" s="26">
        <v>15296257894</v>
      </c>
      <c r="M28" s="12">
        <v>1</v>
      </c>
      <c r="N28" s="29">
        <f t="shared" si="0"/>
        <v>0.90054727446791305</v>
      </c>
      <c r="O28" s="13">
        <f t="shared" si="3"/>
        <v>3</v>
      </c>
      <c r="P28" s="17" t="s">
        <v>206</v>
      </c>
      <c r="Q28" s="20" t="s">
        <v>91</v>
      </c>
      <c r="R28" s="36" t="s">
        <v>228</v>
      </c>
      <c r="S28" s="15">
        <v>45869</v>
      </c>
    </row>
    <row r="29" spans="1:19" ht="57.6">
      <c r="A29" s="4">
        <v>28</v>
      </c>
      <c r="B29" s="5">
        <v>892399994</v>
      </c>
      <c r="C29" s="6" t="s">
        <v>183</v>
      </c>
      <c r="D29" s="5" t="s">
        <v>182</v>
      </c>
      <c r="E29" s="7" t="s">
        <v>64</v>
      </c>
      <c r="F29" s="8" t="s">
        <v>85</v>
      </c>
      <c r="G29" s="9" t="s">
        <v>92</v>
      </c>
      <c r="H29" s="9" t="s">
        <v>93</v>
      </c>
      <c r="I29" s="11" t="s">
        <v>94</v>
      </c>
      <c r="J29" s="39">
        <v>0.03</v>
      </c>
      <c r="K29" s="26">
        <v>101180682</v>
      </c>
      <c r="L29" s="26">
        <v>13775003356</v>
      </c>
      <c r="M29" s="12">
        <v>1</v>
      </c>
      <c r="N29" s="29">
        <f t="shared" si="0"/>
        <v>7.3452382830766112E-3</v>
      </c>
      <c r="O29" s="21">
        <f>IF(J29="NA",4,IF(J29="SD",5,IF(J29="EP",6,IF(N29&lt;=4%,3,IF(N29&lt;=6%,2,1)))))</f>
        <v>3</v>
      </c>
      <c r="P29" s="40" t="s">
        <v>207</v>
      </c>
      <c r="Q29" s="20" t="s">
        <v>95</v>
      </c>
      <c r="R29" s="36" t="s">
        <v>229</v>
      </c>
      <c r="S29" s="15">
        <v>45869</v>
      </c>
    </row>
    <row r="30" spans="1:19" ht="82.8">
      <c r="A30" s="4">
        <v>29</v>
      </c>
      <c r="B30" s="5">
        <v>892399994</v>
      </c>
      <c r="C30" s="6" t="s">
        <v>183</v>
      </c>
      <c r="D30" s="5" t="s">
        <v>182</v>
      </c>
      <c r="E30" s="7" t="s">
        <v>64</v>
      </c>
      <c r="F30" s="8" t="s">
        <v>96</v>
      </c>
      <c r="G30" s="9" t="s">
        <v>97</v>
      </c>
      <c r="H30" s="10" t="s">
        <v>98</v>
      </c>
      <c r="I30" s="11" t="s">
        <v>19</v>
      </c>
      <c r="J30" s="39">
        <v>0.8</v>
      </c>
      <c r="K30" s="26">
        <v>79750550755</v>
      </c>
      <c r="L30" s="26">
        <v>105017456080.88</v>
      </c>
      <c r="M30" s="12">
        <v>1</v>
      </c>
      <c r="N30" s="29">
        <f t="shared" si="0"/>
        <v>0.75940280531628468</v>
      </c>
      <c r="O30" s="13">
        <f>IF(J30="NA",4,IF(J30="SD",5,IF(J30="EP",6,IF(AND(N30&gt;(79%*M30)),3,IF(AND(N30&gt;=(60%*M30)),2,IF(AND(N30&lt;(60%*M30)),1))))))</f>
        <v>2</v>
      </c>
      <c r="P30" s="41" t="s">
        <v>246</v>
      </c>
      <c r="Q30" s="20" t="s">
        <v>99</v>
      </c>
      <c r="R30" s="36" t="s">
        <v>230</v>
      </c>
      <c r="S30" s="15">
        <v>45869</v>
      </c>
    </row>
    <row r="31" spans="1:19" ht="57.6">
      <c r="A31" s="4">
        <v>30</v>
      </c>
      <c r="B31" s="5">
        <v>892399994</v>
      </c>
      <c r="C31" s="6" t="s">
        <v>183</v>
      </c>
      <c r="D31" s="5" t="s">
        <v>182</v>
      </c>
      <c r="E31" s="7" t="s">
        <v>64</v>
      </c>
      <c r="F31" s="8" t="s">
        <v>100</v>
      </c>
      <c r="G31" s="9" t="s">
        <v>101</v>
      </c>
      <c r="H31" s="10" t="s">
        <v>102</v>
      </c>
      <c r="I31" s="11" t="s">
        <v>103</v>
      </c>
      <c r="J31" s="38" t="s">
        <v>201</v>
      </c>
      <c r="K31" s="26">
        <v>5262604697.9499998</v>
      </c>
      <c r="L31" s="26">
        <v>15296257894</v>
      </c>
      <c r="M31" s="12">
        <v>1</v>
      </c>
      <c r="N31" s="29">
        <f t="shared" si="0"/>
        <v>0.34404523867332748</v>
      </c>
      <c r="O31" s="13">
        <f>IF(J31="NA",4,IF(J31="SD",5,IF(J31="EP",6,IF(N31&lt;=10%,3,IF(N31&lt;=20%,2,1)))))</f>
        <v>1</v>
      </c>
      <c r="P31" s="33" t="s">
        <v>247</v>
      </c>
      <c r="Q31" s="14" t="s">
        <v>104</v>
      </c>
      <c r="R31" s="36" t="s">
        <v>231</v>
      </c>
      <c r="S31" s="15">
        <v>45869</v>
      </c>
    </row>
    <row r="32" spans="1:19" ht="57.6">
      <c r="A32" s="4">
        <v>31</v>
      </c>
      <c r="B32" s="5">
        <v>892399994</v>
      </c>
      <c r="C32" s="6" t="s">
        <v>183</v>
      </c>
      <c r="D32" s="5" t="s">
        <v>182</v>
      </c>
      <c r="E32" s="7" t="s">
        <v>64</v>
      </c>
      <c r="F32" s="22" t="s">
        <v>105</v>
      </c>
      <c r="G32" s="16" t="s">
        <v>106</v>
      </c>
      <c r="H32" s="10" t="s">
        <v>107</v>
      </c>
      <c r="I32" s="11" t="s">
        <v>19</v>
      </c>
      <c r="J32" s="35" t="s">
        <v>185</v>
      </c>
      <c r="K32" s="26">
        <v>136</v>
      </c>
      <c r="L32" s="26">
        <v>136</v>
      </c>
      <c r="M32" s="12">
        <v>1</v>
      </c>
      <c r="N32" s="29">
        <f t="shared" si="0"/>
        <v>1</v>
      </c>
      <c r="O32" s="13">
        <f t="shared" ref="O32:O39" si="4">IF(J32="NA",4,IF(J32="SD",5,IF(J32="EP",6,IF(AND(N32&gt;(79%*M32)),3,IF(AND(N32&gt;=(60%*M32)),2,IF(AND(N32&lt;(60%*M32)),1))))))</f>
        <v>3</v>
      </c>
      <c r="P32" s="33" t="s">
        <v>202</v>
      </c>
      <c r="Q32" s="14" t="s">
        <v>108</v>
      </c>
      <c r="R32" s="36" t="s">
        <v>232</v>
      </c>
      <c r="S32" s="15">
        <v>45869</v>
      </c>
    </row>
    <row r="33" spans="1:19" ht="69">
      <c r="A33" s="4">
        <v>32</v>
      </c>
      <c r="B33" s="5">
        <v>892399994</v>
      </c>
      <c r="C33" s="6" t="s">
        <v>183</v>
      </c>
      <c r="D33" s="5" t="s">
        <v>182</v>
      </c>
      <c r="E33" s="23" t="s">
        <v>64</v>
      </c>
      <c r="F33" s="22" t="s">
        <v>105</v>
      </c>
      <c r="G33" s="16" t="s">
        <v>109</v>
      </c>
      <c r="H33" s="10" t="s">
        <v>110</v>
      </c>
      <c r="I33" s="11" t="s">
        <v>19</v>
      </c>
      <c r="J33" s="37" t="s">
        <v>185</v>
      </c>
      <c r="K33" s="26">
        <v>915</v>
      </c>
      <c r="L33" s="26">
        <v>915</v>
      </c>
      <c r="M33" s="12">
        <v>1</v>
      </c>
      <c r="N33" s="29">
        <f t="shared" si="0"/>
        <v>1</v>
      </c>
      <c r="O33" s="13">
        <f t="shared" si="4"/>
        <v>3</v>
      </c>
      <c r="P33" s="33" t="s">
        <v>211</v>
      </c>
      <c r="Q33" s="14" t="s">
        <v>111</v>
      </c>
      <c r="R33" s="36" t="s">
        <v>233</v>
      </c>
      <c r="S33" s="15">
        <v>45869</v>
      </c>
    </row>
    <row r="34" spans="1:19" ht="57.6">
      <c r="A34" s="4">
        <v>33</v>
      </c>
      <c r="B34" s="5">
        <v>892399994</v>
      </c>
      <c r="C34" s="6" t="s">
        <v>183</v>
      </c>
      <c r="D34" s="5" t="s">
        <v>182</v>
      </c>
      <c r="E34" s="23" t="s">
        <v>64</v>
      </c>
      <c r="F34" s="22" t="s">
        <v>105</v>
      </c>
      <c r="G34" s="16" t="s">
        <v>112</v>
      </c>
      <c r="H34" s="10" t="s">
        <v>113</v>
      </c>
      <c r="I34" s="11" t="s">
        <v>19</v>
      </c>
      <c r="J34" s="39">
        <v>0.98</v>
      </c>
      <c r="K34" s="26">
        <v>922</v>
      </c>
      <c r="L34" s="26">
        <v>1011</v>
      </c>
      <c r="M34" s="12">
        <v>1</v>
      </c>
      <c r="N34" s="29">
        <f t="shared" si="0"/>
        <v>0.91196834817012862</v>
      </c>
      <c r="O34" s="13">
        <f t="shared" si="4"/>
        <v>3</v>
      </c>
      <c r="P34" s="33" t="s">
        <v>198</v>
      </c>
      <c r="Q34" s="14" t="s">
        <v>114</v>
      </c>
      <c r="R34" s="36" t="s">
        <v>234</v>
      </c>
      <c r="S34" s="15">
        <v>45869</v>
      </c>
    </row>
    <row r="35" spans="1:19" ht="57.6">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33" t="s">
        <v>203</v>
      </c>
      <c r="Q35" s="24" t="s">
        <v>21</v>
      </c>
      <c r="R35" s="36" t="s">
        <v>235</v>
      </c>
      <c r="S35" s="15">
        <v>45869</v>
      </c>
    </row>
    <row r="36" spans="1:19" ht="57.6">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33" t="s">
        <v>204</v>
      </c>
      <c r="Q36" s="14" t="s">
        <v>155</v>
      </c>
      <c r="R36" s="36" t="s">
        <v>236</v>
      </c>
      <c r="S36" s="15">
        <v>45869</v>
      </c>
    </row>
    <row r="37" spans="1:19" ht="55.2">
      <c r="A37" s="4">
        <v>36</v>
      </c>
      <c r="B37" s="5">
        <v>892399994</v>
      </c>
      <c r="C37" s="6" t="s">
        <v>183</v>
      </c>
      <c r="D37" s="5" t="s">
        <v>182</v>
      </c>
      <c r="E37" s="7" t="s">
        <v>115</v>
      </c>
      <c r="F37" s="8" t="s">
        <v>121</v>
      </c>
      <c r="G37" s="9" t="s">
        <v>122</v>
      </c>
      <c r="H37" s="10" t="s">
        <v>123</v>
      </c>
      <c r="I37" s="11" t="s">
        <v>19</v>
      </c>
      <c r="J37" s="38" t="s">
        <v>196</v>
      </c>
      <c r="K37" s="37" t="s">
        <v>196</v>
      </c>
      <c r="L37" s="37" t="s">
        <v>196</v>
      </c>
      <c r="M37" s="12">
        <v>1</v>
      </c>
      <c r="N37" s="29" t="s">
        <v>190</v>
      </c>
      <c r="O37" s="13">
        <f t="shared" si="4"/>
        <v>3</v>
      </c>
      <c r="P37" s="33" t="s">
        <v>199</v>
      </c>
      <c r="Q37" s="14" t="s">
        <v>124</v>
      </c>
      <c r="R37" s="36" t="s">
        <v>237</v>
      </c>
      <c r="S37" s="15">
        <v>45869</v>
      </c>
    </row>
    <row r="38" spans="1:19" ht="57.6">
      <c r="A38" s="4">
        <v>37</v>
      </c>
      <c r="B38" s="5">
        <v>892399994</v>
      </c>
      <c r="C38" s="6" t="s">
        <v>183</v>
      </c>
      <c r="D38" s="5" t="s">
        <v>182</v>
      </c>
      <c r="E38" s="7" t="s">
        <v>125</v>
      </c>
      <c r="F38" s="22" t="s">
        <v>125</v>
      </c>
      <c r="G38" s="10" t="s">
        <v>126</v>
      </c>
      <c r="H38" s="10" t="s">
        <v>127</v>
      </c>
      <c r="I38" s="11" t="s">
        <v>19</v>
      </c>
      <c r="J38" s="38" t="s">
        <v>196</v>
      </c>
      <c r="K38" s="38" t="s">
        <v>196</v>
      </c>
      <c r="L38" s="37" t="s">
        <v>196</v>
      </c>
      <c r="M38" s="12">
        <v>1</v>
      </c>
      <c r="N38" s="29" t="e">
        <f t="shared" si="0"/>
        <v>#VALUE!</v>
      </c>
      <c r="O38" s="13" t="e">
        <f t="shared" si="4"/>
        <v>#VALUE!</v>
      </c>
      <c r="P38" s="33" t="s">
        <v>200</v>
      </c>
      <c r="Q38" s="14" t="s">
        <v>156</v>
      </c>
      <c r="R38" s="36" t="s">
        <v>238</v>
      </c>
      <c r="S38" s="15">
        <v>45869</v>
      </c>
    </row>
    <row r="39" spans="1:19" ht="57.6">
      <c r="A39" s="4">
        <v>38</v>
      </c>
      <c r="B39" s="5">
        <v>892399994</v>
      </c>
      <c r="C39" s="6" t="s">
        <v>183</v>
      </c>
      <c r="D39" s="5" t="s">
        <v>182</v>
      </c>
      <c r="E39" s="7" t="s">
        <v>125</v>
      </c>
      <c r="F39" s="22" t="s">
        <v>125</v>
      </c>
      <c r="G39" s="10" t="s">
        <v>128</v>
      </c>
      <c r="H39" s="10" t="s">
        <v>129</v>
      </c>
      <c r="I39" s="11" t="s">
        <v>19</v>
      </c>
      <c r="J39" s="38" t="s">
        <v>196</v>
      </c>
      <c r="K39" s="38" t="s">
        <v>196</v>
      </c>
      <c r="L39" s="38" t="s">
        <v>196</v>
      </c>
      <c r="M39" s="12">
        <v>1</v>
      </c>
      <c r="N39" s="29" t="e">
        <f t="shared" si="0"/>
        <v>#VALUE!</v>
      </c>
      <c r="O39" s="13" t="e">
        <f t="shared" si="4"/>
        <v>#VALUE!</v>
      </c>
      <c r="P39" s="33" t="s">
        <v>200</v>
      </c>
      <c r="Q39" s="14" t="s">
        <v>130</v>
      </c>
      <c r="R39" s="36" t="s">
        <v>239</v>
      </c>
      <c r="S39" s="15">
        <v>45869</v>
      </c>
    </row>
    <row r="45" spans="1:19">
      <c r="P45" s="42"/>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38:P1048576 P1:P14 P16:P18 P21:P36" xr:uid="{00000000-0002-0000-0000-000000000000}">
      <formula1>300</formula1>
    </dataValidation>
  </dataValidations>
  <hyperlinks>
    <hyperlink ref="R16" r:id="rId1" xr:uid="{8F885CEA-88E2-4709-9F44-056B803FFADA}"/>
    <hyperlink ref="R17" r:id="rId2" xr:uid="{F6468D26-F62E-40D8-A3B2-4E4DC2E4A50A}"/>
    <hyperlink ref="R12" r:id="rId3" xr:uid="{BAD86B83-C6FD-4C1E-B369-61DE4E5877EA}"/>
    <hyperlink ref="R13" r:id="rId4" xr:uid="{B103FC8A-5B69-4DD2-8A74-CB6A137BD764}"/>
    <hyperlink ref="R14" r:id="rId5" xr:uid="{1822D4B5-5DF4-4940-A672-4CC9234CFE47}"/>
    <hyperlink ref="R15" r:id="rId6" xr:uid="{9AB7F9FD-C418-4A43-A307-78B5A547522B}"/>
    <hyperlink ref="R22" r:id="rId7" xr:uid="{AA511F90-B049-4173-BAF6-B78972000384}"/>
    <hyperlink ref="R18" r:id="rId8" xr:uid="{C2C7E04E-5FF9-4E09-8FC8-6DE75058D05B}"/>
    <hyperlink ref="R19" r:id="rId9" xr:uid="{B782488F-213C-402E-88BA-FE0A6C2EFA56}"/>
    <hyperlink ref="R20" r:id="rId10" xr:uid="{0335619B-3DB3-44E7-9458-7123965577EA}"/>
    <hyperlink ref="R23" r:id="rId11" xr:uid="{828F8F7C-47BC-4B71-AEB8-94C4160FB58B}"/>
    <hyperlink ref="R24" r:id="rId12" xr:uid="{DFEACCAE-789B-4CA4-B6A5-A6FE46ABF959}"/>
    <hyperlink ref="R25" r:id="rId13" xr:uid="{A473B902-E61A-4174-BE0A-A632306DC876}"/>
    <hyperlink ref="R21" r:id="rId14" xr:uid="{E9277AF4-E98F-4F0F-AD73-7249B26CD598}"/>
    <hyperlink ref="R38" r:id="rId15" xr:uid="{CBDCF887-6763-490D-A961-28D248DAC295}"/>
    <hyperlink ref="R37" r:id="rId16" xr:uid="{838C103B-C1ED-4B14-9DBC-83CA4768EF4D}"/>
    <hyperlink ref="R26" r:id="rId17" xr:uid="{A225393C-5C31-45A4-9C2F-FD0D39DEDDD3}"/>
    <hyperlink ref="R27" r:id="rId18" xr:uid="{DAF14BBF-25D0-4F04-A0D5-AA5D7322B6BA}"/>
    <hyperlink ref="R28" r:id="rId19" xr:uid="{3BB4EDE3-140B-4577-A4A3-A3DCD3895308}"/>
    <hyperlink ref="R29" r:id="rId20" xr:uid="{BA1FC619-2849-44A5-AAB2-0D05BD244E5C}"/>
    <hyperlink ref="R30" r:id="rId21" xr:uid="{66E939BF-40FC-44B4-B57C-E1AD9A481409}"/>
    <hyperlink ref="R31" r:id="rId22" xr:uid="{B7145989-92C7-40B3-B479-F471C19D5FDD}"/>
    <hyperlink ref="R32" r:id="rId23" xr:uid="{D0BB1570-DC42-4D4C-8411-8445B20C2B01}"/>
    <hyperlink ref="R33" r:id="rId24" xr:uid="{0BD160E0-7DC0-425C-AC9E-20A82DB702BC}"/>
    <hyperlink ref="R34" r:id="rId25" xr:uid="{AE60A212-F05A-4AF2-84CA-1C8BA385246E}"/>
    <hyperlink ref="R35" r:id="rId26" xr:uid="{AD309687-11B3-4CE0-8004-9096F4077AA9}"/>
    <hyperlink ref="R36" r:id="rId27" xr:uid="{88732132-0647-40C9-8301-0493D3AFE965}"/>
    <hyperlink ref="R39" r:id="rId28" xr:uid="{FEB41615-9309-4EFD-8DCA-C1D365776F60}"/>
  </hyperlink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7" zoomScale="104" workbookViewId="0">
      <selection activeCell="B10" sqref="B10"/>
    </sheetView>
  </sheetViews>
  <sheetFormatPr baseColWidth="10" defaultRowHeight="13.8"/>
  <cols>
    <col min="1" max="1" width="41.8984375" customWidth="1"/>
    <col min="2" max="2" width="109.8984375" customWidth="1"/>
  </cols>
  <sheetData>
    <row r="1" spans="1:2">
      <c r="A1" s="1" t="s">
        <v>0</v>
      </c>
      <c r="B1" s="19" t="s">
        <v>171</v>
      </c>
    </row>
    <row r="2" spans="1:2">
      <c r="A2" s="1" t="s">
        <v>1</v>
      </c>
      <c r="B2" s="19" t="s">
        <v>172</v>
      </c>
    </row>
    <row r="3" spans="1:2" ht="41.4">
      <c r="A3" s="1" t="s">
        <v>2</v>
      </c>
      <c r="B3" s="19" t="s">
        <v>173</v>
      </c>
    </row>
    <row r="4" spans="1:2" ht="41.4">
      <c r="A4" s="1" t="s">
        <v>3</v>
      </c>
      <c r="B4" s="19" t="s">
        <v>157</v>
      </c>
    </row>
    <row r="5" spans="1:2" ht="82.8">
      <c r="A5" s="1" t="s">
        <v>4</v>
      </c>
      <c r="B5" s="19" t="s">
        <v>158</v>
      </c>
    </row>
    <row r="6" spans="1:2" ht="331.2">
      <c r="A6" s="1" t="s">
        <v>5</v>
      </c>
      <c r="B6" s="19" t="s">
        <v>174</v>
      </c>
    </row>
    <row r="7" spans="1:2" ht="27.6">
      <c r="A7" s="3" t="s">
        <v>6</v>
      </c>
      <c r="B7" s="19" t="s">
        <v>175</v>
      </c>
    </row>
    <row r="8" spans="1:2">
      <c r="A8" s="3" t="s">
        <v>7</v>
      </c>
      <c r="B8" s="19" t="s">
        <v>159</v>
      </c>
    </row>
    <row r="9" spans="1:2" ht="41.4">
      <c r="A9" s="1" t="s">
        <v>8</v>
      </c>
      <c r="B9" s="19" t="s">
        <v>176</v>
      </c>
    </row>
    <row r="10" spans="1:2" ht="289.8">
      <c r="A10" s="1" t="s">
        <v>139</v>
      </c>
      <c r="B10" s="19" t="s">
        <v>177</v>
      </c>
    </row>
    <row r="11" spans="1:2" ht="27.6">
      <c r="A11" s="1" t="s">
        <v>9</v>
      </c>
      <c r="B11" s="19" t="s">
        <v>160</v>
      </c>
    </row>
    <row r="12" spans="1:2" ht="27.6">
      <c r="A12" s="1" t="s">
        <v>10</v>
      </c>
      <c r="B12" s="19" t="s">
        <v>161</v>
      </c>
    </row>
    <row r="13" spans="1:2">
      <c r="A13" s="1" t="s">
        <v>138</v>
      </c>
      <c r="B13" s="19" t="s">
        <v>162</v>
      </c>
    </row>
    <row r="14" spans="1:2" ht="27.6">
      <c r="A14" s="1" t="s">
        <v>11</v>
      </c>
      <c r="B14" s="19" t="s">
        <v>163</v>
      </c>
    </row>
    <row r="15" spans="1:2" ht="55.2">
      <c r="A15" s="1" t="s">
        <v>12</v>
      </c>
      <c r="B15" s="19" t="s">
        <v>178</v>
      </c>
    </row>
    <row r="16" spans="1:2" ht="248.4">
      <c r="A16" s="1" t="s">
        <v>164</v>
      </c>
      <c r="B16" s="19" t="s">
        <v>179</v>
      </c>
    </row>
    <row r="17" spans="1:2" ht="27.6">
      <c r="A17" s="1" t="s">
        <v>13</v>
      </c>
      <c r="B17" s="19" t="s">
        <v>165</v>
      </c>
    </row>
    <row r="18" spans="1:2" ht="27.6">
      <c r="A18" s="1" t="s">
        <v>131</v>
      </c>
      <c r="B18" s="19" t="s">
        <v>180</v>
      </c>
    </row>
    <row r="19" spans="1:2">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AAROL LEE MENDEZ</cp:lastModifiedBy>
  <dcterms:created xsi:type="dcterms:W3CDTF">2025-03-28T21:41:27Z</dcterms:created>
  <dcterms:modified xsi:type="dcterms:W3CDTF">2025-09-08T20:06:50Z</dcterms:modified>
</cp:coreProperties>
</file>