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HRPL480\Downloads\2025\"/>
    </mc:Choice>
  </mc:AlternateContent>
  <xr:revisionPtr revIDLastSave="0" documentId="13_ncr:1_{33FBC0D5-5ECC-415F-8ACD-1A727B841257}" xr6:coauthVersionLast="47" xr6:coauthVersionMax="47" xr10:uidLastSave="{00000000-0000-0000-0000-000000000000}"/>
  <bookViews>
    <workbookView xWindow="-120" yWindow="-120" windowWidth="29040" windowHeight="15720" xr2:uid="{00000000-000D-0000-FFFF-FFFF00000000}"/>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 l="1"/>
  <c r="K17" i="1"/>
  <c r="N21" i="1" l="1"/>
  <c r="N20" i="1"/>
  <c r="N19" i="1"/>
  <c r="N18" i="1"/>
  <c r="N17" i="1"/>
  <c r="N16" i="1"/>
  <c r="N15" i="1"/>
  <c r="N14" i="1"/>
  <c r="N13" i="1"/>
  <c r="N12" i="1"/>
  <c r="N11" i="1"/>
  <c r="N6" i="1"/>
  <c r="N5" i="1"/>
  <c r="N8" i="1"/>
  <c r="N7" i="1"/>
  <c r="O20" i="1" l="1"/>
  <c r="O18" i="1"/>
  <c r="O17" i="1"/>
  <c r="O19" i="1" l="1"/>
  <c r="N31" i="1" l="1"/>
  <c r="O31" i="1" s="1"/>
  <c r="N29" i="1"/>
  <c r="O29" i="1" s="1"/>
  <c r="N25" i="1"/>
  <c r="O25" i="1" s="1"/>
  <c r="O21" i="1"/>
  <c r="O15" i="1"/>
  <c r="O5" i="1"/>
  <c r="O6" i="1"/>
  <c r="N3" i="1"/>
  <c r="O3" i="1" s="1"/>
  <c r="N4" i="1"/>
  <c r="O4" i="1" s="1"/>
  <c r="O7" i="1"/>
  <c r="O8" i="1"/>
  <c r="N9" i="1"/>
  <c r="O9" i="1" s="1"/>
  <c r="N10" i="1"/>
  <c r="O10" i="1" s="1"/>
  <c r="O11" i="1"/>
  <c r="O12" i="1"/>
  <c r="O13" i="1"/>
  <c r="O14" i="1"/>
  <c r="O16" i="1"/>
  <c r="N22" i="1"/>
  <c r="O22" i="1" s="1"/>
  <c r="N23" i="1"/>
  <c r="O23" i="1" s="1"/>
  <c r="N24" i="1"/>
  <c r="O24" i="1" s="1"/>
  <c r="N26" i="1"/>
  <c r="O26" i="1" s="1"/>
  <c r="N27" i="1"/>
  <c r="O27" i="1" s="1"/>
  <c r="N28" i="1"/>
  <c r="O28" i="1" s="1"/>
  <c r="N30" i="1"/>
  <c r="O30" i="1" s="1"/>
  <c r="N32" i="1"/>
  <c r="O32" i="1" s="1"/>
  <c r="N33" i="1"/>
  <c r="O33" i="1" s="1"/>
  <c r="N34" i="1"/>
  <c r="O34" i="1" s="1"/>
  <c r="N35" i="1"/>
  <c r="O35" i="1" s="1"/>
  <c r="N36" i="1"/>
  <c r="O36" i="1" s="1"/>
  <c r="O37" i="1"/>
  <c r="N38" i="1"/>
  <c r="O38" i="1" s="1"/>
  <c r="N39" i="1"/>
  <c r="O39" i="1" s="1"/>
  <c r="N2" i="1"/>
  <c r="O2" i="1" s="1"/>
</calcChain>
</file>

<file path=xl/sharedStrings.xml><?xml version="1.0" encoding="utf-8"?>
<sst xmlns="http://schemas.openxmlformats.org/spreadsheetml/2006/main" count="469" uniqueCount="220">
  <si>
    <t>N°</t>
  </si>
  <si>
    <t>Nit</t>
  </si>
  <si>
    <t>Nombre de la Entidad</t>
  </si>
  <si>
    <t>Tipo de Medida</t>
  </si>
  <si>
    <t>Componente</t>
  </si>
  <si>
    <t xml:space="preserve">Proceso </t>
  </si>
  <si>
    <t>Nombre del Indicador</t>
  </si>
  <si>
    <t>Fórmula</t>
  </si>
  <si>
    <t xml:space="preserve">Rangos de Medición </t>
  </si>
  <si>
    <t xml:space="preserve">Numerador </t>
  </si>
  <si>
    <t>Denominador</t>
  </si>
  <si>
    <t>Resultado</t>
  </si>
  <si>
    <t xml:space="preserve">Valoración </t>
  </si>
  <si>
    <t>Documento Soporte Anexos</t>
  </si>
  <si>
    <t>Fecha Corte</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</si>
  <si>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</si>
  <si>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</si>
  <si>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</si>
  <si>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</si>
  <si>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</si>
  <si>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</si>
  <si>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</si>
  <si>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</si>
  <si>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</si>
  <si>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Porcentaje de Equipos Básicos de Salud - EBS en operación</t>
  </si>
  <si>
    <t>(Número de EBS contratados y en operación  / Total de EBS asignados)  *100</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</si>
  <si>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</si>
  <si>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</si>
  <si>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</si>
  <si>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</si>
  <si>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</si>
  <si>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Porcentaje de pacientes captados por enfermedad hipertensiva</t>
  </si>
  <si>
    <t>(Número de pacientes incluidos en el programa de enfermedad hipertensiva / Total de pacientes con enfermedad hipertensiva identificados asignados a la entidad) *100</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</si>
  <si>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</si>
  <si>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</si>
  <si>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</si>
  <si>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</si>
  <si>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</si>
  <si>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</si>
  <si>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</si>
  <si>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</si>
  <si>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Porcentaje de gestantes con métodos de planificación familiar postevento obstétrico</t>
  </si>
  <si>
    <t>(Número de pacientes con métodos de Planificación Familiar pos-obstetrico/Total gestantes atendidas en el periodo) *100</t>
  </si>
  <si>
    <t>Porcentaje de seguimiento en menores de 5 años con desnutrición - DNT por los Equipos Básico de Salud -EBS</t>
  </si>
  <si>
    <t>(Número de menores de 5 años con seguimiento a DNT / Total de niños menores de 5 años captados con DNT por EBS) * 100</t>
  </si>
  <si>
    <t>Porcentaje de niños con desnutrición-DNT tratados o intervenidos</t>
  </si>
  <si>
    <t>(Número de niños con DNT tratados / Total de niños con DNT identificados) * 100</t>
  </si>
  <si>
    <t>Porcentaje de  pacientes desnutridos con EDA/IRA hospitalizados</t>
  </si>
  <si>
    <t>≤ 10% Verde
&gt;10% = 20% Amarillo
&gt;20% Rojo</t>
  </si>
  <si>
    <t>Variación porcentual de la producción de servicios quirúrgicos</t>
  </si>
  <si>
    <t>(Producción mes actual –  Producción mes anterior)/Producción mes anterior)*100</t>
  </si>
  <si>
    <t>´-5% y +10% Verde
´-10% y -5% o +10% y +15% amarillo
&lt; -10% o &gt; +15%  Rojo</t>
  </si>
  <si>
    <t>Porcentaje de infecciones en pacientes obstétricas postcesareadas</t>
  </si>
  <si>
    <t>(Número de pacientes obstétricas postcesareadas con ISO/Total Obstétricas cesareadas en el periodo)*100</t>
  </si>
  <si>
    <t>&lt;=2%   Verde
&lt;4%  = 3%  Amarillo
&gt;= 4%  Rojo</t>
  </si>
  <si>
    <t>Variación porcentual de la producción de servicios hospitalarios</t>
  </si>
  <si>
    <t>(Producción mes actual –  Producción mes anterior/Producción mes anterior)*100</t>
  </si>
  <si>
    <t>`-5% y +15% Verde
¨-10% y -5% o +15% y +20%  Amarillo
&lt; -10% o &gt; +20% Rojo</t>
  </si>
  <si>
    <t>Porcentaje de estancia hospitalaria</t>
  </si>
  <si>
    <t>(Número de egresos con estancia &gt;8 días  / Total de egresos hospitalarios en el período) *100</t>
  </si>
  <si>
    <t>&lt;=20%   Verde
&lt;30%   = 21% Amarillo
&gt;30 Rojo</t>
  </si>
  <si>
    <t>Porcentaje de pacientes con estancias superiores a 24 horas en urgencias</t>
  </si>
  <si>
    <t>(Número de pacientes con estancia superior a 24 horas  / Número total de pacientes en urgencias) *100</t>
  </si>
  <si>
    <t>&lt;= 5%   Verde
&lt;5%   = 8% Amarillo
&lt;8%=  Rojo</t>
  </si>
  <si>
    <t>Financiero</t>
  </si>
  <si>
    <t xml:space="preserve">Cartera </t>
  </si>
  <si>
    <t>Porcentaje de recaudo sobre la cartera generada del periodo a reportar.</t>
  </si>
  <si>
    <t>(Valor recaudo de la facturación  radicada en el periodo / valor de la facturación total del periodo)*100</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</si>
  <si>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</si>
  <si>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</si>
  <si>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</si>
  <si>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</si>
  <si>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</si>
  <si>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</si>
  <si>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</si>
  <si>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</si>
  <si>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</si>
  <si>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</si>
  <si>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</si>
  <si>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</si>
  <si>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</si>
  <si>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</si>
  <si>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</si>
  <si>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</si>
  <si>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</si>
  <si>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</si>
  <si>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</si>
  <si>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</si>
  <si>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</si>
  <si>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</si>
  <si>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</si>
  <si>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</si>
  <si>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</si>
  <si>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</si>
  <si>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</si>
  <si>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</si>
  <si>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</si>
  <si>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</si>
  <si>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</si>
  <si>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</si>
  <si>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</si>
  <si>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</si>
  <si>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</si>
  <si>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</si>
  <si>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</si>
  <si>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</si>
  <si>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</si>
  <si>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</si>
  <si>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</si>
  <si>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</si>
  <si>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</si>
  <si>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</si>
  <si>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</si>
  <si>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</si>
  <si>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</si>
  <si>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</si>
  <si>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</si>
  <si>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</si>
  <si>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</si>
  <si>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Porcentaje de formalización laboral</t>
  </si>
  <si>
    <t>(Número de trabajadores formalizados/Total de colaboradores proyectados para formalización en el periodo)*100</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</si>
  <si>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</si>
  <si>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</si>
  <si>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</si>
  <si>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</si>
  <si>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</si>
  <si>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</si>
  <si>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</si>
  <si>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Porcentaje de proyectos Ejecutados</t>
  </si>
  <si>
    <t>(Total de proyectos ejecutados / Tota de proyectos viabilizados) *100</t>
  </si>
  <si>
    <t>1.Analisis del indicador (máximo 1 página en pdf) Indique claramente el estado de los proyectos en ejecución)</t>
  </si>
  <si>
    <t>Anexos</t>
  </si>
  <si>
    <t xml:space="preserve">
Hospitalización</t>
  </si>
  <si>
    <t xml:space="preserve"> Hospitalización</t>
  </si>
  <si>
    <t>Cirugía</t>
  </si>
  <si>
    <t>RIA DNT</t>
  </si>
  <si>
    <t>Ruta de PyM</t>
  </si>
  <si>
    <t>RIA Materno perinatal</t>
  </si>
  <si>
    <t>Multiplicador</t>
  </si>
  <si>
    <t>Dato de cumplimiento Mensual</t>
  </si>
  <si>
    <t>Ruta de PyM - EBS</t>
  </si>
  <si>
    <t>Atención primaria en salud - EBS</t>
  </si>
  <si>
    <t>Equipos Básicos - EBS</t>
  </si>
  <si>
    <t>RIA DNT /Hospitalización</t>
  </si>
  <si>
    <t>1.Analisis del indicador (máximo 1 página en pdf)
2.Base de datos en Excel</t>
  </si>
  <si>
    <t>1.Analisis del indicador (máximo 1 página en pdf)
2. Base de datos en Excel  (cohorte de  crónicos con HTA)</t>
  </si>
  <si>
    <t>1.Analisis del indicador (máximo 1 página en pdf)
2.Base de datos en Excel (relación de pacientes)</t>
  </si>
  <si>
    <t>1.Analisis del indicador (máximo 1 página en pdf)
2. Base de datos en Excel (consolidado por grupos de riesgo)</t>
  </si>
  <si>
    <t>1.Analisis del indicador (máximo 1 página en pdf)
2. Base de datos en Excel  (relación de medicamentos formulado vs los entregados)</t>
  </si>
  <si>
    <t>1.Analisis del indicador (máximo 1 página en pdf)
2. Base de datos Excel cohorte gestantes</t>
  </si>
  <si>
    <t>1.Analisis del indicador (máximo 1 página en pdf)
2.Base de datos en Excel del seguimiento de menores con diagnostico de DNT</t>
  </si>
  <si>
    <t>1.Analisis del indicador (máximo 1 página en pdf)
2. Base de datos en Excel  del reporte de producción del sistema de información discriminando los servicios quirúrgicos habilitados</t>
  </si>
  <si>
    <t xml:space="preserve">1.Analisis del indicador (máximo 1 página en pdf)
2.  Base de datos en Excel  con la producción del sistema de información discriminando las camas habilitadas del servicio de hospitalización. </t>
  </si>
  <si>
    <t xml:space="preserve">1.Analisis del indicador (máximo 1 página en pdf)
2. Base de datos en Excel  de egresos del periodo relacionando la fecha de ingreso relacionando el seguimiento a los pacientes que superan los 8 días. </t>
  </si>
  <si>
    <t xml:space="preserve">1.Analisis del indicador (máximo 1 página en pdf)
2. Base de datos en Excel de  pacientes que superan los 24 horas en el servicio de urgencias incluir casilla de observaciones relacionando el seguimiento a los pacientes que superan las 24 horas. </t>
  </si>
  <si>
    <t xml:space="preserve">1.Analisis del indicador (máximo 1 página en pdf)
2. incluir Excel de  actividades ejecutar </t>
  </si>
  <si>
    <t>1.Analisis del indicador (máximo 1 página en pdf) (indique claramente la totalidad de los proyecto que tiene en gestión y los que tiene proyectados gestionar, con el posible financiador)</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</si>
  <si>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</si>
  <si>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family val="2"/>
        <scheme val="minor"/>
      </rPr>
      <t>(no modificable)</t>
    </r>
  </si>
  <si>
    <r>
      <t xml:space="preserve">Expresión matemática que permite calcular el valor del indicador.  </t>
    </r>
    <r>
      <rPr>
        <b/>
        <sz val="11"/>
        <color theme="1"/>
        <rFont val="Aptos Narrow"/>
        <family val="2"/>
        <scheme val="minor"/>
      </rPr>
      <t>(no modificable)</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</si>
  <si>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</si>
  <si>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</si>
  <si>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t xml:space="preserve">Representa el valor multiplicador para lograr el porcentaje </t>
    </r>
    <r>
      <rPr>
        <b/>
        <sz val="11"/>
        <color theme="1"/>
        <rFont val="Arial"/>
        <family val="2"/>
      </rPr>
      <t>(no modificable)</t>
    </r>
  </si>
  <si>
    <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family val="2"/>
      </rPr>
      <t>(no modificable)</t>
    </r>
  </si>
  <si>
    <t>Comentario</t>
  </si>
  <si>
    <r>
      <t xml:space="preserve">Indica los datos archivos que debe anexar. El analisis del indicador debe ser de 1 pàgina en pdf, los demas archivos deben venir en formato establecido. </t>
    </r>
    <r>
      <rPr>
        <b/>
        <sz val="11"/>
        <color theme="1"/>
        <rFont val="Arial"/>
        <family val="2"/>
      </rPr>
      <t>(no modificable)</t>
    </r>
  </si>
  <si>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</si>
  <si>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</si>
  <si>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Urgencias</t>
  </si>
  <si>
    <t>(Número pacientes desnutridos con EDA y/0 IRA hospitalizados / Total de pacientes hospitalizados desnutridos en el periodo)*100</t>
  </si>
  <si>
    <t>RIA DNT - EBS</t>
  </si>
  <si>
    <r>
      <t xml:space="preserve">Identifica el número del indicador </t>
    </r>
    <r>
      <rPr>
        <b/>
        <sz val="11"/>
        <color rgb="FF000000"/>
        <rFont val="Aptos Narrow"/>
        <family val="2"/>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</si>
  <si>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</si>
  <si>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</si>
  <si>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family val="2"/>
        <scheme val="minor"/>
      </rPr>
      <t xml:space="preserve">  (no modificable)</t>
    </r>
  </si>
  <si>
    <r>
      <t xml:space="preserve"> título o denominación que se le asignó a la  a  la métrica utilizada para medir el desempeño de los Agente Interventores. Son 38 indicadores </t>
    </r>
    <r>
      <rPr>
        <b/>
        <sz val="11"/>
        <color theme="1"/>
        <rFont val="Aptos Narrow"/>
        <family val="2"/>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</si>
  <si>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</si>
  <si>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family val="2"/>
        <scheme val="minor"/>
      </rPr>
      <t xml:space="preserve">Valor Numèrico: </t>
    </r>
    <r>
      <rPr>
        <sz val="11"/>
        <color theme="1"/>
        <rFont val="Aptos Narrow"/>
        <family val="2"/>
        <scheme val="minor"/>
      </rPr>
      <t xml:space="preserve">Es el valor que tiene proyectado para mes, que puede corresponder al numerador. Su valoración se representará con los colores verde = Bueno, Amarillo = Aceptable y Rojo= Crìtìco.
</t>
    </r>
    <r>
      <rPr>
        <b/>
        <sz val="11"/>
        <color theme="1"/>
        <rFont val="Aptos Narrow"/>
        <family val="2"/>
        <scheme val="minor"/>
      </rPr>
      <t xml:space="preserve">
NA</t>
    </r>
    <r>
      <rPr>
        <sz val="11"/>
        <color theme="1"/>
        <rFont val="Aptos Narrow"/>
        <family val="2"/>
        <scheme val="minor"/>
      </rPr>
      <t xml:space="preserve"> (sin puntos ni barra inclinada): se utiliza cuando el indicador no aplica a la entidad o nunca será objeto de medición. Su valoración se representará con el color negro.
</t>
    </r>
    <r>
      <rPr>
        <b/>
        <sz val="11"/>
        <color theme="1"/>
        <rFont val="Aptos Narrow"/>
        <family val="2"/>
        <scheme val="minor"/>
      </rPr>
      <t>SD</t>
    </r>
    <r>
      <rPr>
        <sz val="11"/>
        <color theme="1"/>
        <rFont val="Aptos Narrow"/>
        <family val="2"/>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family val="2"/>
        <scheme val="minor"/>
      </rPr>
      <t>EP</t>
    </r>
    <r>
      <rPr>
        <sz val="11"/>
        <color theme="1"/>
        <rFont val="Aptos Narrow"/>
        <family val="2"/>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family val="2"/>
        <scheme val="minor"/>
      </rPr>
      <t>SD.</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</si>
  <si>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</si>
  <si>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family val="2"/>
        <scheme val="minor"/>
      </rPr>
      <t>resultado + razón que lo originó el resultado+ acciones de mantenimiento o mejora del resultado.</t>
    </r>
    <r>
      <rPr>
        <sz val="11"/>
        <color theme="1"/>
        <rFont val="Aptos Narrow"/>
        <family val="2"/>
        <scheme val="minor"/>
      </rPr>
      <t xml:space="preserve">
</t>
    </r>
    <r>
      <rPr>
        <b/>
        <sz val="11"/>
        <color theme="1"/>
        <rFont val="Aptos Narrow"/>
        <family val="2"/>
        <scheme val="minor"/>
      </rPr>
      <t xml:space="preserve">
Ejemplo 1.  de aplicación de la fórmula:
</t>
    </r>
    <r>
      <rPr>
        <sz val="11"/>
        <color theme="1"/>
        <rFont val="Aptos Narrow"/>
        <family val="2"/>
        <scheme val="minor"/>
      </rPr>
      <t>Estructura:</t>
    </r>
    <r>
      <rPr>
        <b/>
        <sz val="11"/>
        <color theme="1"/>
        <rFont val="Aptos Narrow"/>
        <family val="2"/>
        <scheme val="minor"/>
      </rPr>
      <t xml:space="preserve"> Resultado </t>
    </r>
    <r>
      <rPr>
        <sz val="11"/>
        <color theme="1"/>
        <rFont val="Aptos Narrow"/>
        <family val="2"/>
        <scheme val="minor"/>
      </rPr>
      <t xml:space="preserve">(EP) + </t>
    </r>
    <r>
      <rPr>
        <b/>
        <sz val="11"/>
        <color theme="1"/>
        <rFont val="Aptos Narrow"/>
        <family val="2"/>
        <scheme val="minor"/>
      </rPr>
      <t>Razón</t>
    </r>
    <r>
      <rPr>
        <sz val="11"/>
        <color theme="1"/>
        <rFont val="Aptos Narrow"/>
        <family val="2"/>
        <scheme val="minor"/>
      </rPr>
      <t xml:space="preserve"> (los resultados se evidencian a partir del primer trimestre) + </t>
    </r>
    <r>
      <rPr>
        <b/>
        <sz val="11"/>
        <color theme="1"/>
        <rFont val="Aptos Narrow"/>
        <family val="2"/>
        <scheme val="minor"/>
      </rPr>
      <t>Acciones</t>
    </r>
    <r>
      <rPr>
        <sz val="11"/>
        <color theme="1"/>
        <rFont val="Aptos Narrow"/>
        <family val="2"/>
        <scheme val="minor"/>
      </rPr>
      <t xml:space="preserve"> (Actualmente, se adelantan gestiones como depuración de cartera, conciliaciones y seguimiento a convenios para alcanzar los resultados esperados.
</t>
    </r>
    <r>
      <rPr>
        <b/>
        <sz val="11"/>
        <color theme="1"/>
        <rFont val="Aptos Narrow"/>
        <family val="2"/>
        <scheme val="minor"/>
      </rPr>
      <t xml:space="preserve">
Comentario narrativo 1 : </t>
    </r>
    <r>
      <rPr>
        <sz val="11"/>
        <color theme="1"/>
        <rFont val="Aptos Narrow"/>
        <family val="2"/>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family val="2"/>
        <scheme val="minor"/>
      </rPr>
      <t>Ejemplo 2.  de aplicación de la fórmula:</t>
    </r>
    <r>
      <rPr>
        <sz val="11"/>
        <color theme="1"/>
        <rFont val="Aptos Narrow"/>
        <family val="2"/>
        <scheme val="minor"/>
      </rPr>
      <t xml:space="preserve">
</t>
    </r>
    <r>
      <rPr>
        <b/>
        <sz val="11"/>
        <color theme="1"/>
        <rFont val="Aptos Narrow"/>
        <family val="2"/>
        <scheme val="minor"/>
      </rPr>
      <t>Estructura:</t>
    </r>
    <r>
      <rPr>
        <sz val="11"/>
        <color theme="1"/>
        <rFont val="Aptos Narrow"/>
        <family val="2"/>
        <scheme val="minor"/>
      </rPr>
      <t xml:space="preserve"> </t>
    </r>
    <r>
      <rPr>
        <b/>
        <sz val="11"/>
        <color theme="1"/>
        <rFont val="Aptos Narrow"/>
        <family val="2"/>
        <scheme val="minor"/>
      </rPr>
      <t>Resultado</t>
    </r>
    <r>
      <rPr>
        <sz val="11"/>
        <color theme="1"/>
        <rFont val="Aptos Narrow"/>
        <family val="2"/>
        <scheme val="minor"/>
      </rPr>
      <t xml:space="preserve"> (80%) +</t>
    </r>
    <r>
      <rPr>
        <b/>
        <sz val="11"/>
        <color theme="1"/>
        <rFont val="Aptos Narrow"/>
        <family val="2"/>
        <scheme val="minor"/>
      </rPr>
      <t xml:space="preserve"> Razón</t>
    </r>
    <r>
      <rPr>
        <sz val="11"/>
        <color theme="1"/>
        <rFont val="Aptos Narrow"/>
        <family val="2"/>
        <scheme val="minor"/>
      </rPr>
      <t xml:space="preserve"> (resultado de la gestión oportuna mediante depuración de cartera, conciliaciones periódicas y seguimiento a convenios) + </t>
    </r>
    <r>
      <rPr>
        <b/>
        <sz val="11"/>
        <color theme="1"/>
        <rFont val="Aptos Narrow"/>
        <family val="2"/>
        <scheme val="minor"/>
      </rPr>
      <t>Acciones</t>
    </r>
    <r>
      <rPr>
        <sz val="11"/>
        <color theme="1"/>
        <rFont val="Aptos Narrow"/>
        <family val="2"/>
        <scheme val="minor"/>
      </rPr>
      <t xml:space="preserve"> (Se mantendrán estas estrategias para asegurar la sostenibilidad financiera.
</t>
    </r>
    <r>
      <rPr>
        <b/>
        <sz val="11"/>
        <color theme="1"/>
        <rFont val="Aptos Narrow"/>
        <family val="2"/>
        <scheme val="minor"/>
      </rPr>
      <t>Comentario narrativo 2</t>
    </r>
    <r>
      <rPr>
        <sz val="11"/>
        <color theme="1"/>
        <rFont val="Aptos Narrow"/>
        <family val="2"/>
        <scheme val="minor"/>
      </rPr>
      <t xml:space="preserve"> :Se obtuvo un 80%, resultado de la gestión oportuna mediante depuración de cartera, conciliaciones periódicas y seguimiento a convenios. Se mantendrán estas estrategias para asegurar la sostenibilidad financiera.
</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</si>
  <si>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</si>
  <si>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</si>
  <si>
    <t>Interevenvión Forzosa Administrativa para Administrar</t>
  </si>
  <si>
    <t>ESE Hospital Rosario Pumarejo de López</t>
  </si>
  <si>
    <t xml:space="preserve">NA </t>
  </si>
  <si>
    <t>&gt;=80%</t>
  </si>
  <si>
    <t>&lt;=10%</t>
  </si>
  <si>
    <t>&lt;=2%</t>
  </si>
  <si>
    <t>&lt;=20</t>
  </si>
  <si>
    <t>&lt;8%</t>
  </si>
  <si>
    <t>EP</t>
  </si>
  <si>
    <t xml:space="preserve">EP </t>
  </si>
  <si>
    <t>&lt;=10</t>
  </si>
  <si>
    <t>El 100% obedece a que fueron vinculadas a la planta de personal de carácter temporal las 75 personas proyectadas a vincular en el primer semestre de 2025. Continuar con el proceso de vinculación de personal correspondiente a la segunda fase.</t>
  </si>
  <si>
    <t>Cumplimiento del 100%, resultado de acciones de control implementados al giro cama de la ESE, continuando asi con la facturacion de servicios en tiempo real.</t>
  </si>
  <si>
    <t>El resultado de cumplimiento optimo, obedece a un excelente porcentaje frente a lo proyectado para recuardar de vigencias anteriores en el año 2025,  la meta planteada fue superada.</t>
  </si>
  <si>
    <t>EL 100% Obedece a que de las 8 actividades planteadas para la ejecución en un 100% del módulo de costos estas se encuentra cumplidas en su totalidad. La entidad continua actualización permanente de este módulo.</t>
  </si>
  <si>
    <t>&lt;=60</t>
  </si>
  <si>
    <t>El resultado de cumplimiento Intermedio que se reporta en el agosto 2025, obedece a que el flujo de caja corrriente fue afectado por el incumplimiento en los  pago de las EPS Coosalud y  Dusakawi, para lo cual se iniciaron los reportes a la Supérsalud.</t>
  </si>
  <si>
    <t xml:space="preserve"> Cumplimiento del 85%, ante la gestion de consecucion oportuna de las autorizaciones de servicios, mesas de trabajo ante las EAPB, continuando con tales acciones que garanticen a la ESE oportunidad en radicacion de facturas.</t>
  </si>
  <si>
    <t>Se obtuvo un cumplimiento con valoración de 3 y un resultado del 0.01%, gracias a las acciones implementadas para la correcta identificación del pagador, conforme a los lineamientos de la ESE. Estas acciones se orientan a disminuir el índice de devoluciones."</t>
  </si>
  <si>
    <t>El 100% obedece a que la nómina correspondiente al mes de agosto fue cancelada en el periodo de causación a todos los servidores de la planta de personal. La institución tiene como política pagar oportunamente la nomina dentro del periodo de gestión.</t>
  </si>
  <si>
    <t>Se alcanza un 89% de ejecución (16 de 18 actividades) al 30 de agosto de 2025. Este avance obedece a la implementación de la primera fase del proceso de formalización. Se continuará con el cumplimiento de las actividades restantes según el plan establecido.</t>
  </si>
  <si>
    <t>El 63% obedece a que se realizan revisiones de costos asociados al personal asistencial, insumos y demás actores que intervienen en la prestación del servicio. La entidad continuará con la revisión y depuración de los costos de producción en salud.</t>
  </si>
  <si>
    <t>En agosto de 2025 se logró un 100% de cumplimiento: 716 pagos fueron realizados frente a 716 cuentas causadas. Este equilibrio refleja una gestión efectiva. Para mantener el indicador, es clave seguir pagando todas las obligaciones en el plazo establecido.</t>
  </si>
  <si>
    <t>66%. Indicador aceptable. Este indicador puede variar, de acuerdo a los compromisos que se adquieran a corto, mediano plazo y del comportamiento del recaudo. Continuaremos con la gestión de cobro y contención de gastos.</t>
  </si>
  <si>
    <t>El 97% obedece a la adherencia a la RIAMP, el fortalecimiento institucional en las contratación de métodos de anticoncepción post evento obstétrico con las EAPB, y la estategia de sensibilización a las usuarias en derechos sexuales y reproductivos.</t>
  </si>
  <si>
    <t>El 100%, obecede a la prestación de servicios como entidad complementaria y lider del Plan de Desaceleración de la Mortalidad Asociada a Desnutrición infantil en menores de 5 años en el departamento, cumpliendo la Res. 2350/2020 y 2465/2016, articulando activación de ruta con ICBF.</t>
  </si>
  <si>
    <t>El 94% obedece a que los pacientes cumplieron con los criterios de egreso seguro según lineamientos, dentro del periodo. Se articula con EAPB, SSD, ICBF y prestadores primarios la captación temprana que permita mejorar resultados</t>
  </si>
  <si>
    <t>12% de disminución obedece a la no programación quirúrgica por días festivos en el mes, sin embrago se mantiene el promedio normal de producción. Se fortalece la articulación con EAPB para la consecucion de autorizaciones de servicios y disponibilidad de material quirúrgico que permita optimizar el proceso.</t>
  </si>
  <si>
    <t>El 0% obedece a la adherencia a las GPC, al protocolo de profilaxis prequirúrgica institucional en la atención del parto, a la sensibiización exitosa de las puérperas a cuidados postcesáreas. Se articula el servicio obstetricia y referente institucional programa de IAAS.</t>
  </si>
  <si>
    <t>11%. Este indicador es negativo debido a que sobrepasa el rango de medición comparado con el mes de junio, que fue un mes atípico. En relación con los meses anteriores a junio, refleja una tendencia de crecimiento sostenible de la producción del Hospital.</t>
  </si>
  <si>
    <t>20%. Se analizó las estancias hospitalarias verificando que el hospital se acerca más a un comportamiento de ESE de alta complejidad, combinada con larga estancia de pacientes de Salud Mental. Esta situación persiste, propondríamos revisar el numerador del indicador.</t>
  </si>
  <si>
    <t xml:space="preserve">14% obedece a la limitada capacidad instalada en hospitalización que ralentiza el giro cama en Urgencia, alta demanda de los servicios de urgencia por cierre de IPS privadas y bloqueos de algunas camas en hospitalización por pacientes aislados. Acción: Aumento de capacidad instalada en hospitalización y aislados. </t>
  </si>
  <si>
    <t>78%. Es un indicador negativo, pero el Hospital no puede incidir de forma directa en el mismo, se gestionará con a los actores que pueden hacerlo, para presentar el análisis y que se implemente un plan para mejorar factores de riesgo que inciden en el indicador. Se seguirá activando la Ruta DNT.</t>
  </si>
  <si>
    <t xml:space="preserve">21% Resultado crítico, significativamente mejor al mes anterior y la mejoría se debe al esfuerzo en contención del gasto. Acción: Registro oportuno de los compromisos, garantizando que los gastos se registren en el mes causado, contención de estos y mejorar los ingresos operacionales. </t>
  </si>
  <si>
    <t>EP, La Superintendencia Nacional de Salud reiteró la disposición de iniciar el proceso de Negociación conjunta de Medicamentos - 2do Grupo, así como la designación de este Hospital como estructurador del proceso naciente, se esta concertando el cronograma para lanificación del proceso.</t>
  </si>
  <si>
    <t>El 77% obedece a que, debido al principio de anualidad presupuestal, todos los contratos suscritos en agosto no sobrepasan del 31 de diciembre, arrojando un plazo máximo de 5 meses, continuar con la proyección de los contratos con plazo superior a 6 meses.</t>
  </si>
  <si>
    <t>EP, El 22 de agosto se apertura proceso de convocatoria para contratar el arrendamiento de equipos de imágenes diagnosticas para la ESE, culminado este proceso se asume directamente el servicio de imagenología, eliminando su tercerización.</t>
  </si>
  <si>
    <t xml:space="preserve">EP. La ESE radicó 5 proyectos ante el Ministerio de Salud y Protección Social, se encuentran en proceso revisión y evaluación para otorgar viabilidad. Seguiremos gestionando la viabilidad para posterior ejecución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</si>
</sst>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4">
    <font>
      <sz val="11"/>
      <color theme="1"/>
      <name val="Aptos Narrow"/>
      <family val="2"/>
      <scheme val="minor"/>
    </font>
    <font>
      <b/>
      <sz val="11"/>
      <color theme="1"/>
      <name val="Aptos Narrow"/>
      <family val="2"/>
      <scheme val="minor"/>
    </font>
    <font>
      <b/>
      <sz val="11"/>
      <color theme="1"/>
      <name val="Arial"/>
      <family val="2"/>
    </font>
    <font>
      <b/>
      <sz val="11"/>
      <color rgb="FF000000"/>
      <name val="Arial"/>
      <family val="2"/>
    </font>
    <font>
      <sz val="9"/>
      <color theme="1"/>
      <name val="Arial"/>
      <family val="2"/>
    </font>
    <font>
      <sz val="11"/>
      <color theme="1"/>
      <name val="Arial"/>
      <family val="2"/>
    </font>
    <font>
      <sz val="11"/>
      <color rgb="FF000000"/>
      <name val="Arial"/>
      <family val="2"/>
    </font>
    <font>
      <sz val="8"/>
      <color rgb="FF333333"/>
      <name val="Helvetica"/>
      <family val="2"/>
    </font>
    <font>
      <sz val="11"/>
      <color rgb="FF000000"/>
      <name val="Calibri"/>
      <family val="2"/>
    </font>
    <font>
      <sz val="11"/>
      <color theme="1"/>
      <name val="Calibri"/>
      <family val="2"/>
    </font>
    <font>
      <b/>
      <sz val="11"/>
      <color theme="1"/>
      <name val="Calibri"/>
      <family val="2"/>
    </font>
    <font>
      <sz val="11"/>
      <name val="Arial"/>
      <family val="2"/>
    </font>
    <font>
      <b/>
      <sz val="11"/>
      <color rgb="FF000000"/>
      <name val="Aptos Narrow"/>
      <family val="2"/>
    </font>
    <font>
      <u/>
      <sz val="11"/>
      <color theme="10"/>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2">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justify" vertical="center"/>
    </xf>
    <xf numFmtId="0" fontId="6"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9" fillId="2" borderId="1" xfId="0" applyFont="1" applyFill="1" applyBorder="1" applyAlignment="1">
      <alignment horizontal="left" vertical="center" wrapText="1"/>
    </xf>
    <xf numFmtId="14" fontId="0" fillId="0" borderId="1" xfId="0" applyNumberFormat="1" applyBorder="1" applyAlignment="1" applyProtection="1">
      <alignment horizontal="center" vertical="center"/>
      <protection locked="0"/>
    </xf>
    <xf numFmtId="0" fontId="6" fillId="3" borderId="1" xfId="0" applyFont="1" applyFill="1" applyBorder="1" applyAlignment="1">
      <alignment vertical="center" wrapText="1"/>
    </xf>
    <xf numFmtId="0" fontId="9" fillId="0" borderId="1" xfId="0" applyFont="1" applyBorder="1" applyAlignment="1" applyProtection="1">
      <alignment horizontal="left" vertical="center" wrapText="1"/>
      <protection locked="0"/>
    </xf>
    <xf numFmtId="0" fontId="0" fillId="2" borderId="1" xfId="0" applyFill="1" applyBorder="1" applyAlignment="1">
      <alignment horizontal="left" vertical="center"/>
    </xf>
    <xf numFmtId="0" fontId="0" fillId="0" borderId="1" xfId="0" applyBorder="1" applyAlignment="1">
      <alignment wrapText="1"/>
    </xf>
    <xf numFmtId="0" fontId="0" fillId="2" borderId="1" xfId="0" applyFill="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9" fillId="2" borderId="1" xfId="0" applyFont="1" applyFill="1" applyBorder="1" applyAlignment="1">
      <alignment horizontal="left" vertical="center"/>
    </xf>
    <xf numFmtId="0" fontId="7" fillId="0" borderId="1" xfId="0" applyFont="1" applyBorder="1" applyAlignment="1" applyProtection="1">
      <alignment horizontal="center" vertical="center" wrapText="1"/>
      <protection locked="0"/>
    </xf>
    <xf numFmtId="4" fontId="7" fillId="0" borderId="1" xfId="0" applyNumberFormat="1" applyFont="1" applyBorder="1" applyAlignment="1" applyProtection="1">
      <alignment horizontal="center" vertical="center" wrapText="1"/>
      <protection locked="0"/>
    </xf>
    <xf numFmtId="0" fontId="0" fillId="0" borderId="0" xfId="0" applyAlignment="1">
      <alignment horizontal="center" vertical="center"/>
    </xf>
    <xf numFmtId="4" fontId="0" fillId="0" borderId="0" xfId="0" applyNumberFormat="1" applyAlignment="1">
      <alignment horizontal="center" vertical="center"/>
    </xf>
    <xf numFmtId="9" fontId="7" fillId="3" borderId="1" xfId="0" applyNumberFormat="1" applyFont="1" applyFill="1" applyBorder="1" applyAlignment="1" applyProtection="1">
      <alignment horizontal="center" vertical="center" wrapText="1"/>
      <protection locked="0"/>
    </xf>
    <xf numFmtId="0" fontId="11" fillId="3" borderId="1" xfId="0" applyFont="1" applyFill="1" applyBorder="1" applyAlignment="1">
      <alignment horizontal="justify" vertical="center"/>
    </xf>
    <xf numFmtId="0" fontId="11" fillId="3" borderId="1" xfId="0" applyFont="1" applyFill="1" applyBorder="1" applyAlignment="1">
      <alignment horizontal="justify" vertical="center" wrapText="1"/>
    </xf>
    <xf numFmtId="0" fontId="0" fillId="0" borderId="0" xfId="0" applyProtection="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justify" vertical="center" wrapText="1"/>
      <protection locked="0"/>
    </xf>
    <xf numFmtId="0" fontId="7" fillId="0" borderId="1" xfId="0" applyFont="1" applyBorder="1" applyAlignment="1" applyProtection="1">
      <alignment horizontal="center" wrapText="1"/>
      <protection locked="0"/>
    </xf>
    <xf numFmtId="0" fontId="13" fillId="0" borderId="1" xfId="1" applyBorder="1" applyProtection="1">
      <protection locked="0"/>
    </xf>
    <xf numFmtId="1"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wrapText="1"/>
      <protection locked="0"/>
    </xf>
    <xf numFmtId="0" fontId="9" fillId="0" borderId="0" xfId="0" applyFont="1" applyAlignment="1" applyProtection="1">
      <alignment horizontal="justify" vertical="center"/>
      <protection locked="0"/>
    </xf>
    <xf numFmtId="8" fontId="0" fillId="0" borderId="0" xfId="0" applyNumberFormat="1" applyProtection="1">
      <protection locked="0"/>
    </xf>
  </cellXfs>
  <cellStyles count="2">
    <cellStyle name="Hipervínculo" xfId="1" builtinId="8"/>
    <cellStyle name="Normal" xfId="0" builtinId="0"/>
  </cellStyles>
  <dxfs count="6">
    <dxf>
      <fill>
        <patternFill>
          <bgColor theme="0"/>
        </patternFill>
      </fill>
    </dxf>
    <dxf>
      <font>
        <color rgb="FF006100"/>
      </font>
      <fill>
        <patternFill>
          <bgColor rgb="FFFF0000"/>
        </patternFill>
      </fill>
    </dxf>
    <dxf>
      <fill>
        <patternFill>
          <bgColor theme="1"/>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5"/>
  <sheetViews>
    <sheetView tabSelected="1" zoomScale="68" zoomScaleNormal="68" workbookViewId="0">
      <pane xSplit="1" ySplit="1" topLeftCell="J28" activePane="bottomRight" state="frozen"/>
      <selection pane="topRight" activeCell="B1" sqref="B1"/>
      <selection pane="bottomLeft" activeCell="A2" sqref="A2"/>
      <selection pane="bottomRight" activeCell="R38" sqref="R38"/>
    </sheetView>
  </sheetViews>
  <sheetFormatPr baseColWidth="10" defaultRowHeight="14.25"/>
  <cols>
    <col min="2" max="2" width="11.375" bestFit="1" customWidth="1"/>
    <col min="3" max="3" width="33.375" bestFit="1" customWidth="1"/>
    <col min="4" max="4" width="50.875" bestFit="1" customWidth="1"/>
    <col min="5" max="5" width="19.375" customWidth="1"/>
    <col min="6" max="6" width="41.875" customWidth="1"/>
    <col min="7" max="7" width="44.125" customWidth="1"/>
    <col min="8" max="8" width="37.875" customWidth="1"/>
    <col min="9" max="9" width="45.625" customWidth="1"/>
    <col min="10" max="10" width="26.375" style="27" customWidth="1"/>
    <col min="11" max="11" width="12.375" style="28" customWidth="1"/>
    <col min="12" max="12" width="15" style="28" customWidth="1"/>
    <col min="13" max="13" width="16.375" customWidth="1"/>
    <col min="15" max="15" width="10.875" customWidth="1"/>
    <col min="16" max="16" width="60.875" style="32" customWidth="1"/>
    <col min="17" max="17" width="53.875" customWidth="1"/>
    <col min="18" max="18" width="37" style="32" customWidth="1"/>
    <col min="19" max="19" width="16.625" customWidth="1"/>
  </cols>
  <sheetData>
    <row r="1" spans="1:19" ht="30">
      <c r="A1" s="1" t="s">
        <v>0</v>
      </c>
      <c r="B1" s="2" t="s">
        <v>1</v>
      </c>
      <c r="C1" s="2" t="s">
        <v>2</v>
      </c>
      <c r="D1" s="2" t="s">
        <v>3</v>
      </c>
      <c r="E1" s="2" t="s">
        <v>4</v>
      </c>
      <c r="F1" s="2" t="s">
        <v>5</v>
      </c>
      <c r="G1" s="2" t="s">
        <v>6</v>
      </c>
      <c r="H1" s="2" t="s">
        <v>7</v>
      </c>
      <c r="I1" s="2" t="s">
        <v>8</v>
      </c>
      <c r="J1" s="2" t="s">
        <v>139</v>
      </c>
      <c r="K1" s="2" t="s">
        <v>9</v>
      </c>
      <c r="L1" s="2" t="s">
        <v>10</v>
      </c>
      <c r="M1" s="2" t="s">
        <v>138</v>
      </c>
      <c r="N1" s="2" t="s">
        <v>11</v>
      </c>
      <c r="O1" s="2" t="s">
        <v>12</v>
      </c>
      <c r="P1" s="2" t="s">
        <v>164</v>
      </c>
      <c r="Q1" s="2" t="s">
        <v>13</v>
      </c>
      <c r="R1" s="2" t="s">
        <v>131</v>
      </c>
      <c r="S1" s="2" t="s">
        <v>14</v>
      </c>
    </row>
    <row r="2" spans="1:19" ht="42.75">
      <c r="A2" s="4">
        <v>1</v>
      </c>
      <c r="B2" s="5">
        <v>892399994</v>
      </c>
      <c r="C2" s="6" t="s">
        <v>183</v>
      </c>
      <c r="D2" s="5" t="s">
        <v>182</v>
      </c>
      <c r="E2" s="7" t="s">
        <v>15</v>
      </c>
      <c r="F2" s="8" t="s">
        <v>16</v>
      </c>
      <c r="G2" s="9" t="s">
        <v>17</v>
      </c>
      <c r="H2" s="10" t="s">
        <v>18</v>
      </c>
      <c r="I2" s="11" t="s">
        <v>19</v>
      </c>
      <c r="J2" s="25" t="s">
        <v>20</v>
      </c>
      <c r="K2" s="26" t="s">
        <v>20</v>
      </c>
      <c r="L2" s="26" t="s">
        <v>20</v>
      </c>
      <c r="M2" s="12">
        <v>1</v>
      </c>
      <c r="N2" s="29" t="str">
        <f>IF(J2="NA","NA",IF(J2="SD","SD",IF(J2="EP","EP",K2/L2)))</f>
        <v>NA</v>
      </c>
      <c r="O2" s="13">
        <f>IF(J2="NA",4,IF(J2="SD",5,IF(J2="EP",6,IF(AND(N2&gt;(79%*M2)),3,IF(AND(N2&gt;=(60%*M2)),2,IF(AND(N2&lt;(60%*M2)),1))))))</f>
        <v>4</v>
      </c>
      <c r="P2" s="25" t="s">
        <v>20</v>
      </c>
      <c r="Q2" s="14" t="s">
        <v>21</v>
      </c>
      <c r="R2" s="35" t="s">
        <v>184</v>
      </c>
      <c r="S2" s="15">
        <v>45869</v>
      </c>
    </row>
    <row r="3" spans="1:19" ht="85.5">
      <c r="A3" s="4">
        <v>2</v>
      </c>
      <c r="B3" s="5">
        <v>892399994</v>
      </c>
      <c r="C3" s="6" t="s">
        <v>183</v>
      </c>
      <c r="D3" s="5" t="s">
        <v>182</v>
      </c>
      <c r="E3" s="7" t="s">
        <v>15</v>
      </c>
      <c r="F3" s="8" t="s">
        <v>16</v>
      </c>
      <c r="G3" s="9" t="s">
        <v>22</v>
      </c>
      <c r="H3" s="10" t="s">
        <v>23</v>
      </c>
      <c r="I3" s="11" t="s">
        <v>19</v>
      </c>
      <c r="J3" s="25" t="s">
        <v>20</v>
      </c>
      <c r="K3" s="26" t="s">
        <v>20</v>
      </c>
      <c r="L3" s="26" t="s">
        <v>20</v>
      </c>
      <c r="M3" s="12">
        <v>1</v>
      </c>
      <c r="N3" s="29" t="str">
        <f t="shared" ref="N3:N39" si="0">IF(J3="NA","NA",IF(J3="SD","SD",IF(J3="EP","EP",K3/L3)))</f>
        <v>NA</v>
      </c>
      <c r="O3" s="13">
        <f t="shared" ref="O3:O14" si="1">IF(J3="NA",4,IF(J3="SD",5,IF(J3="EP",6,IF(AND(N3&gt;(79%*M3)),3,IF(AND(N3&gt;=(60%*M3)),2,IF(AND(N3&lt;(60%*M3)),1))))))</f>
        <v>4</v>
      </c>
      <c r="P3" s="25" t="s">
        <v>20</v>
      </c>
      <c r="Q3" s="14" t="s">
        <v>21</v>
      </c>
      <c r="R3" s="35" t="s">
        <v>184</v>
      </c>
      <c r="S3" s="15">
        <v>45869</v>
      </c>
    </row>
    <row r="4" spans="1:19" ht="33.75">
      <c r="A4" s="4">
        <v>3</v>
      </c>
      <c r="B4" s="5">
        <v>892399994</v>
      </c>
      <c r="C4" s="6" t="s">
        <v>183</v>
      </c>
      <c r="D4" s="5" t="s">
        <v>182</v>
      </c>
      <c r="E4" s="7" t="s">
        <v>15</v>
      </c>
      <c r="F4" s="8" t="s">
        <v>142</v>
      </c>
      <c r="G4" s="9" t="s">
        <v>24</v>
      </c>
      <c r="H4" s="10" t="s">
        <v>25</v>
      </c>
      <c r="I4" s="11" t="s">
        <v>19</v>
      </c>
      <c r="J4" s="25" t="s">
        <v>20</v>
      </c>
      <c r="K4" s="26" t="s">
        <v>20</v>
      </c>
      <c r="L4" s="26" t="s">
        <v>20</v>
      </c>
      <c r="M4" s="12">
        <v>1</v>
      </c>
      <c r="N4" s="29" t="str">
        <f t="shared" si="0"/>
        <v>NA</v>
      </c>
      <c r="O4" s="13">
        <f t="shared" si="1"/>
        <v>4</v>
      </c>
      <c r="P4" s="25" t="s">
        <v>20</v>
      </c>
      <c r="Q4" s="14" t="s">
        <v>21</v>
      </c>
      <c r="R4" s="35" t="s">
        <v>184</v>
      </c>
      <c r="S4" s="15">
        <v>45869</v>
      </c>
    </row>
    <row r="5" spans="1:19" ht="71.25">
      <c r="A5" s="4">
        <v>4</v>
      </c>
      <c r="B5" s="5">
        <v>892399994</v>
      </c>
      <c r="C5" s="6" t="s">
        <v>183</v>
      </c>
      <c r="D5" s="5" t="s">
        <v>182</v>
      </c>
      <c r="E5" s="7" t="s">
        <v>15</v>
      </c>
      <c r="F5" s="8" t="s">
        <v>141</v>
      </c>
      <c r="G5" s="16" t="s">
        <v>26</v>
      </c>
      <c r="H5" s="16" t="s">
        <v>27</v>
      </c>
      <c r="I5" s="11" t="s">
        <v>19</v>
      </c>
      <c r="J5" s="25" t="s">
        <v>20</v>
      </c>
      <c r="K5" s="26" t="s">
        <v>20</v>
      </c>
      <c r="L5" s="26" t="s">
        <v>20</v>
      </c>
      <c r="M5" s="12">
        <v>1</v>
      </c>
      <c r="N5" s="29" t="str">
        <f>IF(J5="NA","NA",IF(J5="SD","SD",IF(J5="EP","EP",IF(AND(K5=0,L5=0),1,K5/L5))))</f>
        <v>NA</v>
      </c>
      <c r="O5" s="13">
        <f t="shared" si="1"/>
        <v>4</v>
      </c>
      <c r="P5" s="25" t="s">
        <v>20</v>
      </c>
      <c r="Q5" s="14" t="s">
        <v>28</v>
      </c>
      <c r="R5" s="35" t="s">
        <v>184</v>
      </c>
      <c r="S5" s="15">
        <v>45869</v>
      </c>
    </row>
    <row r="6" spans="1:19" ht="57">
      <c r="A6" s="4">
        <v>5</v>
      </c>
      <c r="B6" s="5">
        <v>892399994</v>
      </c>
      <c r="C6" s="6" t="s">
        <v>183</v>
      </c>
      <c r="D6" s="5" t="s">
        <v>182</v>
      </c>
      <c r="E6" s="7" t="s">
        <v>15</v>
      </c>
      <c r="F6" s="8" t="s">
        <v>140</v>
      </c>
      <c r="G6" s="10" t="s">
        <v>29</v>
      </c>
      <c r="H6" s="10" t="s">
        <v>30</v>
      </c>
      <c r="I6" s="11" t="s">
        <v>19</v>
      </c>
      <c r="J6" s="25" t="s">
        <v>20</v>
      </c>
      <c r="K6" s="26" t="s">
        <v>20</v>
      </c>
      <c r="L6" s="26" t="s">
        <v>20</v>
      </c>
      <c r="M6" s="12">
        <v>1</v>
      </c>
      <c r="N6" s="29" t="str">
        <f>IF(J6="NA","NA",IF(J6="SD","SD",IF(J6="EP","EP",IF(AND(K6=0,L6=0),1,K6/L6))))</f>
        <v>NA</v>
      </c>
      <c r="O6" s="13">
        <f t="shared" si="1"/>
        <v>4</v>
      </c>
      <c r="P6" s="25" t="s">
        <v>20</v>
      </c>
      <c r="Q6" s="14" t="s">
        <v>144</v>
      </c>
      <c r="R6" s="35" t="s">
        <v>184</v>
      </c>
      <c r="S6" s="15">
        <v>45869</v>
      </c>
    </row>
    <row r="7" spans="1:19" ht="71.25">
      <c r="A7" s="4">
        <v>6</v>
      </c>
      <c r="B7" s="5">
        <v>892399994</v>
      </c>
      <c r="C7" s="6" t="s">
        <v>183</v>
      </c>
      <c r="D7" s="5" t="s">
        <v>182</v>
      </c>
      <c r="E7" s="7" t="s">
        <v>15</v>
      </c>
      <c r="F7" s="8" t="s">
        <v>136</v>
      </c>
      <c r="G7" s="16" t="s">
        <v>31</v>
      </c>
      <c r="H7" s="16" t="s">
        <v>32</v>
      </c>
      <c r="I7" s="11" t="s">
        <v>19</v>
      </c>
      <c r="J7" s="25" t="s">
        <v>20</v>
      </c>
      <c r="K7" s="26" t="s">
        <v>20</v>
      </c>
      <c r="L7" s="26" t="s">
        <v>20</v>
      </c>
      <c r="M7" s="12">
        <v>1</v>
      </c>
      <c r="N7" s="29" t="str">
        <f>IF(J7="NA","NA",IF(J7="SD","SD",IF(J7="EP","EP",IF(AND(K7=0,L7=0),1,K7/L7))))</f>
        <v>NA</v>
      </c>
      <c r="O7" s="13">
        <f t="shared" si="1"/>
        <v>4</v>
      </c>
      <c r="P7" s="25" t="s">
        <v>20</v>
      </c>
      <c r="Q7" s="14" t="s">
        <v>145</v>
      </c>
      <c r="R7" s="35" t="s">
        <v>184</v>
      </c>
      <c r="S7" s="15">
        <v>45869</v>
      </c>
    </row>
    <row r="8" spans="1:19" ht="85.5">
      <c r="A8" s="4">
        <v>7</v>
      </c>
      <c r="B8" s="5">
        <v>892399994</v>
      </c>
      <c r="C8" s="6" t="s">
        <v>183</v>
      </c>
      <c r="D8" s="5" t="s">
        <v>182</v>
      </c>
      <c r="E8" s="7" t="s">
        <v>15</v>
      </c>
      <c r="F8" s="8" t="s">
        <v>136</v>
      </c>
      <c r="G8" s="9" t="s">
        <v>33</v>
      </c>
      <c r="H8" s="10" t="s">
        <v>34</v>
      </c>
      <c r="I8" s="11" t="s">
        <v>19</v>
      </c>
      <c r="J8" s="25" t="s">
        <v>20</v>
      </c>
      <c r="K8" s="26" t="s">
        <v>20</v>
      </c>
      <c r="L8" s="26" t="s">
        <v>20</v>
      </c>
      <c r="M8" s="12">
        <v>1</v>
      </c>
      <c r="N8" s="29" t="str">
        <f>IF(J8="NA","NA",IF(J8="SD","SD",IF(J8="EP","EP",IF(AND(K8=0,L8=0),1,K8/L8))))</f>
        <v>NA</v>
      </c>
      <c r="O8" s="13">
        <f t="shared" si="1"/>
        <v>4</v>
      </c>
      <c r="P8" s="25" t="s">
        <v>20</v>
      </c>
      <c r="Q8" s="14" t="s">
        <v>146</v>
      </c>
      <c r="R8" s="35" t="s">
        <v>184</v>
      </c>
      <c r="S8" s="15">
        <v>45869</v>
      </c>
    </row>
    <row r="9" spans="1:19" ht="42.75">
      <c r="A9" s="4">
        <v>8</v>
      </c>
      <c r="B9" s="5">
        <v>892399994</v>
      </c>
      <c r="C9" s="6" t="s">
        <v>183</v>
      </c>
      <c r="D9" s="5" t="s">
        <v>182</v>
      </c>
      <c r="E9" s="7" t="s">
        <v>15</v>
      </c>
      <c r="F9" s="8" t="s">
        <v>136</v>
      </c>
      <c r="G9" s="9" t="s">
        <v>35</v>
      </c>
      <c r="H9" s="10" t="s">
        <v>36</v>
      </c>
      <c r="I9" s="11" t="s">
        <v>19</v>
      </c>
      <c r="J9" s="25" t="s">
        <v>20</v>
      </c>
      <c r="K9" s="26" t="s">
        <v>20</v>
      </c>
      <c r="L9" s="26" t="s">
        <v>20</v>
      </c>
      <c r="M9" s="12">
        <v>1</v>
      </c>
      <c r="N9" s="29" t="str">
        <f t="shared" si="0"/>
        <v>NA</v>
      </c>
      <c r="O9" s="13">
        <f t="shared" si="1"/>
        <v>4</v>
      </c>
      <c r="P9" s="25" t="s">
        <v>20</v>
      </c>
      <c r="Q9" s="14" t="s">
        <v>147</v>
      </c>
      <c r="R9" s="35" t="s">
        <v>184</v>
      </c>
      <c r="S9" s="15">
        <v>45869</v>
      </c>
    </row>
    <row r="10" spans="1:19" ht="71.25">
      <c r="A10" s="4">
        <v>9</v>
      </c>
      <c r="B10" s="5">
        <v>892399994</v>
      </c>
      <c r="C10" s="6" t="s">
        <v>183</v>
      </c>
      <c r="D10" s="5" t="s">
        <v>182</v>
      </c>
      <c r="E10" s="7" t="s">
        <v>15</v>
      </c>
      <c r="F10" s="8" t="s">
        <v>136</v>
      </c>
      <c r="G10" s="9" t="s">
        <v>37</v>
      </c>
      <c r="H10" s="10" t="s">
        <v>38</v>
      </c>
      <c r="I10" s="11" t="s">
        <v>19</v>
      </c>
      <c r="J10" s="25" t="s">
        <v>20</v>
      </c>
      <c r="K10" s="26" t="s">
        <v>20</v>
      </c>
      <c r="L10" s="26" t="s">
        <v>20</v>
      </c>
      <c r="M10" s="12">
        <v>1</v>
      </c>
      <c r="N10" s="29" t="str">
        <f t="shared" si="0"/>
        <v>NA</v>
      </c>
      <c r="O10" s="13">
        <f t="shared" si="1"/>
        <v>4</v>
      </c>
      <c r="P10" s="25" t="s">
        <v>20</v>
      </c>
      <c r="Q10" s="14" t="s">
        <v>148</v>
      </c>
      <c r="R10" s="35" t="s">
        <v>184</v>
      </c>
      <c r="S10" s="15">
        <v>45869</v>
      </c>
    </row>
    <row r="11" spans="1:19" ht="57">
      <c r="A11" s="4">
        <v>10</v>
      </c>
      <c r="B11" s="5">
        <v>892399994</v>
      </c>
      <c r="C11" s="6" t="s">
        <v>183</v>
      </c>
      <c r="D11" s="5" t="s">
        <v>182</v>
      </c>
      <c r="E11" s="7" t="s">
        <v>15</v>
      </c>
      <c r="F11" s="8" t="s">
        <v>137</v>
      </c>
      <c r="G11" s="9" t="s">
        <v>39</v>
      </c>
      <c r="H11" s="10" t="s">
        <v>40</v>
      </c>
      <c r="I11" s="11" t="s">
        <v>19</v>
      </c>
      <c r="J11" s="25" t="s">
        <v>20</v>
      </c>
      <c r="K11" s="26" t="s">
        <v>20</v>
      </c>
      <c r="L11" s="26" t="s">
        <v>20</v>
      </c>
      <c r="M11" s="12">
        <v>1</v>
      </c>
      <c r="N11" s="29" t="str">
        <f>IF(J11="NA","NA",IF(J11="SD","SD",IF(J11="EP","EP",IF(AND(K11=0,L11=0),1,IF(AND(K11=0,L11&gt;0),1,K11/L11)))))</f>
        <v>NA</v>
      </c>
      <c r="O11" s="13">
        <f t="shared" si="1"/>
        <v>4</v>
      </c>
      <c r="P11" s="25" t="s">
        <v>20</v>
      </c>
      <c r="Q11" s="14" t="s">
        <v>149</v>
      </c>
      <c r="R11" s="35" t="s">
        <v>184</v>
      </c>
      <c r="S11" s="15">
        <v>45869</v>
      </c>
    </row>
    <row r="12" spans="1:19" ht="60">
      <c r="A12" s="4">
        <v>11</v>
      </c>
      <c r="B12" s="5">
        <v>892399994</v>
      </c>
      <c r="C12" s="6" t="s">
        <v>183</v>
      </c>
      <c r="D12" s="5" t="s">
        <v>182</v>
      </c>
      <c r="E12" s="7" t="s">
        <v>15</v>
      </c>
      <c r="F12" s="8" t="s">
        <v>137</v>
      </c>
      <c r="G12" s="16" t="s">
        <v>41</v>
      </c>
      <c r="H12" s="16" t="s">
        <v>42</v>
      </c>
      <c r="I12" s="11" t="s">
        <v>19</v>
      </c>
      <c r="J12" s="25" t="s">
        <v>185</v>
      </c>
      <c r="K12" s="26">
        <v>305</v>
      </c>
      <c r="L12" s="26">
        <v>313</v>
      </c>
      <c r="M12" s="12">
        <v>1</v>
      </c>
      <c r="N12" s="29">
        <f>IF(J12="NA","NA",IF(J12="SD","SD",IF(J12="EP","EP",IF(AND(K12=0,L12=0),1,K12/L12))))</f>
        <v>0.9744408945686901</v>
      </c>
      <c r="O12" s="13">
        <f t="shared" si="1"/>
        <v>3</v>
      </c>
      <c r="P12" s="34" t="s">
        <v>206</v>
      </c>
      <c r="Q12" s="14" t="s">
        <v>149</v>
      </c>
      <c r="R12" s="36"/>
      <c r="S12" s="15">
        <v>45869</v>
      </c>
    </row>
    <row r="13" spans="1:19" ht="57">
      <c r="A13" s="4">
        <v>12</v>
      </c>
      <c r="B13" s="5">
        <v>892399994</v>
      </c>
      <c r="C13" s="6" t="s">
        <v>183</v>
      </c>
      <c r="D13" s="5" t="s">
        <v>182</v>
      </c>
      <c r="E13" s="7" t="s">
        <v>15</v>
      </c>
      <c r="F13" s="8" t="s">
        <v>170</v>
      </c>
      <c r="G13" s="16" t="s">
        <v>43</v>
      </c>
      <c r="H13" s="16" t="s">
        <v>44</v>
      </c>
      <c r="I13" s="11" t="s">
        <v>19</v>
      </c>
      <c r="J13" s="25" t="s">
        <v>20</v>
      </c>
      <c r="K13" s="26" t="s">
        <v>20</v>
      </c>
      <c r="L13" s="26" t="s">
        <v>20</v>
      </c>
      <c r="M13" s="12">
        <v>1</v>
      </c>
      <c r="N13" s="29" t="str">
        <f>IF(J13="NA","NA",IF(J13="SD","SD",IF(J13="EP","EP",IF(AND(K13=0,L13=0),1,K13/L13))))</f>
        <v>NA</v>
      </c>
      <c r="O13" s="13">
        <f t="shared" si="1"/>
        <v>4</v>
      </c>
      <c r="P13" s="25" t="s">
        <v>20</v>
      </c>
      <c r="Q13" s="14" t="s">
        <v>150</v>
      </c>
      <c r="R13" s="36"/>
      <c r="S13" s="15">
        <v>45869</v>
      </c>
    </row>
    <row r="14" spans="1:19" ht="75">
      <c r="A14" s="4">
        <v>13</v>
      </c>
      <c r="B14" s="5">
        <v>892399994</v>
      </c>
      <c r="C14" s="6" t="s">
        <v>183</v>
      </c>
      <c r="D14" s="5" t="s">
        <v>182</v>
      </c>
      <c r="E14" s="7" t="s">
        <v>15</v>
      </c>
      <c r="F14" s="8" t="s">
        <v>135</v>
      </c>
      <c r="G14" s="16" t="s">
        <v>45</v>
      </c>
      <c r="H14" s="16" t="s">
        <v>46</v>
      </c>
      <c r="I14" s="11" t="s">
        <v>19</v>
      </c>
      <c r="J14" s="25" t="s">
        <v>185</v>
      </c>
      <c r="K14" s="26">
        <v>18</v>
      </c>
      <c r="L14" s="26">
        <v>18</v>
      </c>
      <c r="M14" s="12">
        <v>1</v>
      </c>
      <c r="N14" s="29">
        <f>IF(J14="NA","NA",IF(J14="SD","SD",IF(J14="EP","EP",IF(AND(K14=0,L14=0),1,K14/L14))))</f>
        <v>1</v>
      </c>
      <c r="O14" s="13">
        <f t="shared" si="1"/>
        <v>3</v>
      </c>
      <c r="P14" s="34" t="s">
        <v>207</v>
      </c>
      <c r="Q14" s="14" t="s">
        <v>150</v>
      </c>
      <c r="R14" s="36"/>
      <c r="S14" s="15">
        <v>45869</v>
      </c>
    </row>
    <row r="15" spans="1:19" ht="75">
      <c r="A15" s="4">
        <v>14</v>
      </c>
      <c r="B15" s="5">
        <v>892399994</v>
      </c>
      <c r="C15" s="6" t="s">
        <v>183</v>
      </c>
      <c r="D15" s="5" t="s">
        <v>182</v>
      </c>
      <c r="E15" s="7" t="s">
        <v>15</v>
      </c>
      <c r="F15" s="8" t="s">
        <v>143</v>
      </c>
      <c r="G15" s="16" t="s">
        <v>47</v>
      </c>
      <c r="H15" s="16" t="s">
        <v>169</v>
      </c>
      <c r="I15" s="11" t="s">
        <v>48</v>
      </c>
      <c r="J15" s="25" t="s">
        <v>186</v>
      </c>
      <c r="K15" s="26">
        <v>14</v>
      </c>
      <c r="L15" s="26">
        <v>18</v>
      </c>
      <c r="M15" s="12">
        <v>1</v>
      </c>
      <c r="N15" s="29">
        <f>IF(J15="NA","NA",IF(J15="SD","SD",IF(J15="EP","EP",IF(AND(K15=0,L15=0),0,K15/L15))))</f>
        <v>0.77777777777777779</v>
      </c>
      <c r="O15" s="13">
        <f>IF(J15="NA",4,IF(J15="SD",5,IF(J15="EP",6,IF(N15&lt;=10%,3,IF(AND(N15&gt;10%,N15&lt;=20%),2,IF(N15&gt;20%,1))))))</f>
        <v>1</v>
      </c>
      <c r="P15" s="40" t="s">
        <v>214</v>
      </c>
      <c r="Q15" s="14" t="s">
        <v>150</v>
      </c>
      <c r="R15" s="36"/>
      <c r="S15" s="15">
        <v>45869</v>
      </c>
    </row>
    <row r="16" spans="1:19" ht="114">
      <c r="A16" s="4">
        <v>15</v>
      </c>
      <c r="B16" s="5">
        <v>892399994</v>
      </c>
      <c r="C16" s="6" t="s">
        <v>183</v>
      </c>
      <c r="D16" s="5" t="s">
        <v>182</v>
      </c>
      <c r="E16" s="7" t="s">
        <v>15</v>
      </c>
      <c r="F16" s="8" t="s">
        <v>135</v>
      </c>
      <c r="G16" s="30" t="s">
        <v>166</v>
      </c>
      <c r="H16" s="31" t="s">
        <v>167</v>
      </c>
      <c r="I16" s="11" t="s">
        <v>19</v>
      </c>
      <c r="J16" s="25" t="s">
        <v>185</v>
      </c>
      <c r="K16" s="26">
        <v>17</v>
      </c>
      <c r="L16" s="26">
        <v>18</v>
      </c>
      <c r="M16" s="12">
        <v>1</v>
      </c>
      <c r="N16" s="29">
        <f>IF(J16="NA","NA",IF(J16="SD","SD",IF(J16="EP","EP",IF(AND(K16=0,L16=0),1,K16/L16))))</f>
        <v>0.94444444444444442</v>
      </c>
      <c r="O16" s="13">
        <f>IF(J16="NA",4,IF(J16="SD",5,IF(J16="EP",6,IF(AND(N16&gt;(79%*M16)),3,IF(AND(N16&gt;=(60%*M16)),2,IF(AND(N16&lt;(60%*M16)),1))))))</f>
        <v>3</v>
      </c>
      <c r="P16" s="34" t="s">
        <v>208</v>
      </c>
      <c r="Q16" s="14" t="s">
        <v>150</v>
      </c>
      <c r="R16" s="36"/>
      <c r="S16" s="15">
        <v>45869</v>
      </c>
    </row>
    <row r="17" spans="1:19" ht="75">
      <c r="A17" s="4">
        <v>16</v>
      </c>
      <c r="B17" s="5">
        <v>892399994</v>
      </c>
      <c r="C17" s="6" t="s">
        <v>183</v>
      </c>
      <c r="D17" s="5" t="s">
        <v>182</v>
      </c>
      <c r="E17" s="7" t="s">
        <v>15</v>
      </c>
      <c r="F17" s="8" t="s">
        <v>134</v>
      </c>
      <c r="G17" s="9" t="s">
        <v>49</v>
      </c>
      <c r="H17" s="10" t="s">
        <v>50</v>
      </c>
      <c r="I17" s="11" t="s">
        <v>51</v>
      </c>
      <c r="J17" s="38">
        <v>0.1</v>
      </c>
      <c r="K17" s="26">
        <f>+(2620-2982)</f>
        <v>-362</v>
      </c>
      <c r="L17" s="26">
        <v>2982</v>
      </c>
      <c r="M17" s="12">
        <v>1</v>
      </c>
      <c r="N17" s="29">
        <f>IF(J17="NA","NA",IF(J17="SD","SD",IF(J17="EP","EP",IF(AND(K17=0,L17=0),0,K17/L17))))</f>
        <v>-0.12139503688799463</v>
      </c>
      <c r="O17" s="13">
        <f>IF(J17="NA",4,IF(J17="SD",5,IF(AND(N17&gt;=-5%,N17&lt;=10%),3,IF(OR(AND(N17&gt;=-10%,N17&lt;-5%),AND(N17&gt;10%,N17&lt;=15%)),2,1))))</f>
        <v>1</v>
      </c>
      <c r="P17" s="33" t="s">
        <v>209</v>
      </c>
      <c r="Q17" s="14" t="s">
        <v>151</v>
      </c>
      <c r="R17" s="36"/>
      <c r="S17" s="15">
        <v>45869</v>
      </c>
    </row>
    <row r="18" spans="1:19" ht="60">
      <c r="A18" s="4">
        <v>17</v>
      </c>
      <c r="B18" s="5">
        <v>892399994</v>
      </c>
      <c r="C18" s="6" t="s">
        <v>183</v>
      </c>
      <c r="D18" s="5" t="s">
        <v>182</v>
      </c>
      <c r="E18" s="7" t="s">
        <v>15</v>
      </c>
      <c r="F18" s="8" t="s">
        <v>134</v>
      </c>
      <c r="G18" s="16" t="s">
        <v>52</v>
      </c>
      <c r="H18" s="16" t="s">
        <v>53</v>
      </c>
      <c r="I18" s="11" t="s">
        <v>54</v>
      </c>
      <c r="J18" s="25" t="s">
        <v>187</v>
      </c>
      <c r="K18" s="26">
        <v>0</v>
      </c>
      <c r="L18" s="26">
        <v>183</v>
      </c>
      <c r="M18" s="12">
        <v>1</v>
      </c>
      <c r="N18" s="29">
        <f>IF(J18="NA","NA",IF(J18="SD","SD",IF(J18="EP","EP",IF(AND(K18=0,L18=0),0,K18/L18))))</f>
        <v>0</v>
      </c>
      <c r="O18" s="13">
        <f>IF(J18="NA",4,IF(J18="SD",5,IF(J18="EP",6,IF(AND(N18&lt;=(2%*M18)),3,IF(N18&lt;(4%*M18),2,1)))))</f>
        <v>3</v>
      </c>
      <c r="P18" s="33" t="s">
        <v>210</v>
      </c>
      <c r="Q18" s="18" t="s">
        <v>21</v>
      </c>
      <c r="R18" s="36"/>
      <c r="S18" s="15">
        <v>45869</v>
      </c>
    </row>
    <row r="19" spans="1:19" ht="60">
      <c r="A19" s="4">
        <v>18</v>
      </c>
      <c r="B19" s="5">
        <v>892399994</v>
      </c>
      <c r="C19" s="6" t="s">
        <v>183</v>
      </c>
      <c r="D19" s="5" t="s">
        <v>182</v>
      </c>
      <c r="E19" s="7" t="s">
        <v>15</v>
      </c>
      <c r="F19" s="8" t="s">
        <v>133</v>
      </c>
      <c r="G19" s="9" t="s">
        <v>55</v>
      </c>
      <c r="H19" s="10" t="s">
        <v>56</v>
      </c>
      <c r="I19" s="11" t="s">
        <v>57</v>
      </c>
      <c r="J19" s="38">
        <v>0.15</v>
      </c>
      <c r="K19" s="26">
        <f>+(1063-1195)</f>
        <v>-132</v>
      </c>
      <c r="L19" s="26">
        <v>1195</v>
      </c>
      <c r="M19" s="12">
        <v>1</v>
      </c>
      <c r="N19" s="29">
        <f>IF(J19="NA","NA",IF(J19="SD","SD",IF(J19="EP","EP",IF(AND(K19=0,L19=0),0,K19/L19))))</f>
        <v>-0.11046025104602511</v>
      </c>
      <c r="O19" s="13">
        <f>IF(J19="NA",4,IF(J19="SD",5,IF(AND(N19&gt;=-5%,N19&lt;=15%),3,IF(OR(AND(N19&gt;=-10%,N19&lt;-5%),AND(N19&gt;15%,N19&lt;=20%)),2,1))))</f>
        <v>1</v>
      </c>
      <c r="P19" s="40" t="s">
        <v>211</v>
      </c>
      <c r="Q19" s="14" t="s">
        <v>152</v>
      </c>
      <c r="R19" s="36"/>
      <c r="S19" s="15">
        <v>45869</v>
      </c>
    </row>
    <row r="20" spans="1:19" ht="60">
      <c r="A20" s="4">
        <v>19</v>
      </c>
      <c r="B20" s="5">
        <v>892399994</v>
      </c>
      <c r="C20" s="6" t="s">
        <v>183</v>
      </c>
      <c r="D20" s="5" t="s">
        <v>182</v>
      </c>
      <c r="E20" s="7" t="s">
        <v>15</v>
      </c>
      <c r="F20" s="8" t="s">
        <v>132</v>
      </c>
      <c r="G20" s="9" t="s">
        <v>58</v>
      </c>
      <c r="H20" s="16" t="s">
        <v>59</v>
      </c>
      <c r="I20" s="11" t="s">
        <v>60</v>
      </c>
      <c r="J20" s="25" t="s">
        <v>188</v>
      </c>
      <c r="K20" s="26">
        <v>212</v>
      </c>
      <c r="L20" s="26">
        <v>1063</v>
      </c>
      <c r="M20" s="12">
        <v>1</v>
      </c>
      <c r="N20" s="29">
        <f>IF(J20="NA","NA",IF(J20="SD","SD",IF(J20="EP","EP",IF(AND(K20=0,L20=0),0,K20/L20))))</f>
        <v>0.19943555973659455</v>
      </c>
      <c r="O20" s="13">
        <f>IF(J20="NA",4,IF(J20="SD",5,IF(J20="EP",6,IF(AND(N20&lt;=(20%*M20)),3,IF(AND(N20&lt;=(30%*M20)),2,IF(AND(N20&gt;(30%*M20)),1))))))</f>
        <v>3</v>
      </c>
      <c r="P20" s="40" t="s">
        <v>212</v>
      </c>
      <c r="Q20" s="14" t="s">
        <v>153</v>
      </c>
      <c r="R20" s="36"/>
      <c r="S20" s="15">
        <v>45869</v>
      </c>
    </row>
    <row r="21" spans="1:19" ht="75">
      <c r="A21" s="4">
        <v>20</v>
      </c>
      <c r="B21" s="5">
        <v>892399994</v>
      </c>
      <c r="C21" s="6" t="s">
        <v>183</v>
      </c>
      <c r="D21" s="5" t="s">
        <v>182</v>
      </c>
      <c r="E21" s="7" t="s">
        <v>15</v>
      </c>
      <c r="F21" s="8" t="s">
        <v>168</v>
      </c>
      <c r="G21" s="9" t="s">
        <v>61</v>
      </c>
      <c r="H21" s="16" t="s">
        <v>62</v>
      </c>
      <c r="I21" s="11" t="s">
        <v>63</v>
      </c>
      <c r="J21" s="25" t="s">
        <v>189</v>
      </c>
      <c r="K21" s="26">
        <v>405</v>
      </c>
      <c r="L21" s="26">
        <v>2879</v>
      </c>
      <c r="M21" s="12">
        <v>1</v>
      </c>
      <c r="N21" s="29">
        <f>IF(J21="NA","NA",IF(J21="SD","SD",IF(J21="EP","EP",IF(AND(K21=0,L21=0),0,K21/L21))))</f>
        <v>0.140673845085099</v>
      </c>
      <c r="O21" s="13">
        <f>IF(J21="NA",4,IF(J21="SD",5,IF(J21="EP",6,IF(N21="NA",3,IF(N21&lt;=5%,3,IF(AND(N21&gt;5%,N21&lt;=8%),2,1))))))</f>
        <v>1</v>
      </c>
      <c r="P21" s="33" t="s">
        <v>213</v>
      </c>
      <c r="Q21" s="14" t="s">
        <v>154</v>
      </c>
      <c r="R21" s="36"/>
      <c r="S21" s="15">
        <v>45869</v>
      </c>
    </row>
    <row r="22" spans="1:19" ht="75">
      <c r="A22" s="4">
        <v>21</v>
      </c>
      <c r="B22" s="5">
        <v>892399994</v>
      </c>
      <c r="C22" s="6" t="s">
        <v>183</v>
      </c>
      <c r="D22" s="5" t="s">
        <v>182</v>
      </c>
      <c r="E22" s="7" t="s">
        <v>64</v>
      </c>
      <c r="F22" s="8" t="s">
        <v>65</v>
      </c>
      <c r="G22" s="9" t="s">
        <v>66</v>
      </c>
      <c r="H22" s="9" t="s">
        <v>67</v>
      </c>
      <c r="I22" s="11" t="s">
        <v>19</v>
      </c>
      <c r="J22" s="35" t="s">
        <v>185</v>
      </c>
      <c r="K22" s="37">
        <v>7498057971</v>
      </c>
      <c r="L22" s="37">
        <v>12273993077</v>
      </c>
      <c r="M22" s="12">
        <v>1</v>
      </c>
      <c r="N22" s="29">
        <f t="shared" si="0"/>
        <v>0.6108898647702895</v>
      </c>
      <c r="O22" s="13">
        <f t="shared" ref="O22:O24" si="2">IF(J22="NA",4,IF(J22="SD",5,IF(J22="EP",6,IF(AND(N22&gt;(79%*M22)),3,IF(AND(N22&gt;=(60%*M22)),2,IF(AND(N22&lt;(60%*M22)),1))))))</f>
        <v>2</v>
      </c>
      <c r="P22" s="17" t="s">
        <v>198</v>
      </c>
      <c r="Q22" s="14" t="s">
        <v>68</v>
      </c>
      <c r="R22" s="36"/>
      <c r="S22" s="15">
        <v>45869</v>
      </c>
    </row>
    <row r="23" spans="1:19" ht="57">
      <c r="A23" s="4">
        <v>22</v>
      </c>
      <c r="B23" s="5">
        <v>892399994</v>
      </c>
      <c r="C23" s="6" t="s">
        <v>183</v>
      </c>
      <c r="D23" s="5" t="s">
        <v>182</v>
      </c>
      <c r="E23" s="7" t="s">
        <v>64</v>
      </c>
      <c r="F23" s="8" t="s">
        <v>65</v>
      </c>
      <c r="G23" s="9" t="s">
        <v>69</v>
      </c>
      <c r="H23" s="9" t="s">
        <v>70</v>
      </c>
      <c r="I23" s="11" t="s">
        <v>19</v>
      </c>
      <c r="J23" s="35" t="s">
        <v>185</v>
      </c>
      <c r="K23" s="37">
        <v>31230748916</v>
      </c>
      <c r="L23" s="37">
        <v>31230748916</v>
      </c>
      <c r="M23" s="12">
        <v>1</v>
      </c>
      <c r="N23" s="29">
        <f t="shared" si="0"/>
        <v>1</v>
      </c>
      <c r="O23" s="13">
        <f t="shared" si="2"/>
        <v>3</v>
      </c>
      <c r="P23" s="17" t="s">
        <v>195</v>
      </c>
      <c r="Q23" s="14" t="s">
        <v>71</v>
      </c>
      <c r="R23" s="36"/>
      <c r="S23" s="15">
        <v>45869</v>
      </c>
    </row>
    <row r="24" spans="1:19" ht="71.25">
      <c r="A24" s="4">
        <v>23</v>
      </c>
      <c r="B24" s="5">
        <v>892399994</v>
      </c>
      <c r="C24" s="6" t="s">
        <v>183</v>
      </c>
      <c r="D24" s="5" t="s">
        <v>182</v>
      </c>
      <c r="E24" s="7" t="s">
        <v>72</v>
      </c>
      <c r="F24" s="8" t="s">
        <v>73</v>
      </c>
      <c r="G24" s="9" t="s">
        <v>74</v>
      </c>
      <c r="H24" s="10" t="s">
        <v>75</v>
      </c>
      <c r="I24" s="11" t="s">
        <v>19</v>
      </c>
      <c r="J24" s="35" t="s">
        <v>190</v>
      </c>
      <c r="K24" s="35" t="s">
        <v>191</v>
      </c>
      <c r="L24" s="35" t="s">
        <v>191</v>
      </c>
      <c r="M24" s="12">
        <v>1</v>
      </c>
      <c r="N24" s="29" t="str">
        <f t="shared" si="0"/>
        <v>EP</v>
      </c>
      <c r="O24" s="13">
        <f t="shared" si="2"/>
        <v>6</v>
      </c>
      <c r="P24" s="33" t="s">
        <v>216</v>
      </c>
      <c r="Q24" s="14" t="s">
        <v>76</v>
      </c>
      <c r="R24" s="36"/>
      <c r="S24" s="15">
        <v>45869</v>
      </c>
    </row>
    <row r="25" spans="1:19" ht="60">
      <c r="A25" s="4">
        <v>24</v>
      </c>
      <c r="B25" s="5">
        <v>892399994</v>
      </c>
      <c r="C25" s="6" t="s">
        <v>183</v>
      </c>
      <c r="D25" s="5" t="s">
        <v>182</v>
      </c>
      <c r="E25" s="7" t="s">
        <v>64</v>
      </c>
      <c r="F25" s="8" t="s">
        <v>77</v>
      </c>
      <c r="G25" s="9" t="s">
        <v>78</v>
      </c>
      <c r="H25" s="10" t="s">
        <v>79</v>
      </c>
      <c r="I25" s="11" t="s">
        <v>80</v>
      </c>
      <c r="J25" s="35" t="s">
        <v>197</v>
      </c>
      <c r="K25" s="26">
        <v>7721759395.79</v>
      </c>
      <c r="L25" s="26">
        <v>14407570809</v>
      </c>
      <c r="M25" s="12">
        <v>1</v>
      </c>
      <c r="N25" s="29">
        <f t="shared" si="0"/>
        <v>0.53595151453057144</v>
      </c>
      <c r="O25" s="13">
        <f>IF(J25="NA",4,IF(J25="SD",5,IF(J25="EP",6,IF(N25&lt;=60%,3,IF(N25&lt;=80%,2,1)))))</f>
        <v>3</v>
      </c>
      <c r="P25" s="33" t="s">
        <v>203</v>
      </c>
      <c r="Q25" s="14" t="s">
        <v>81</v>
      </c>
      <c r="R25" s="36"/>
      <c r="S25" s="15">
        <v>45869</v>
      </c>
    </row>
    <row r="26" spans="1:19" ht="75">
      <c r="A26" s="4">
        <v>25</v>
      </c>
      <c r="B26" s="5">
        <v>892399994</v>
      </c>
      <c r="C26" s="6" t="s">
        <v>183</v>
      </c>
      <c r="D26" s="5" t="s">
        <v>182</v>
      </c>
      <c r="E26" s="7" t="s">
        <v>64</v>
      </c>
      <c r="F26" s="8" t="s">
        <v>77</v>
      </c>
      <c r="G26" s="9" t="s">
        <v>82</v>
      </c>
      <c r="H26" s="10" t="s">
        <v>83</v>
      </c>
      <c r="I26" s="11" t="s">
        <v>19</v>
      </c>
      <c r="J26" s="35" t="s">
        <v>185</v>
      </c>
      <c r="K26" s="26">
        <v>8</v>
      </c>
      <c r="L26" s="26">
        <v>8</v>
      </c>
      <c r="M26" s="12">
        <v>1</v>
      </c>
      <c r="N26" s="29">
        <f t="shared" si="0"/>
        <v>1</v>
      </c>
      <c r="O26" s="13">
        <f t="shared" ref="O26:O28" si="3">IF(J26="NA",4,IF(J26="SD",5,IF(J26="EP",6,IF(AND(N26&gt;(79%*M26)),3,IF(AND(N26&gt;=(60%*M26)),2,IF(AND(N26&lt;(60%*M26)),1))))))</f>
        <v>3</v>
      </c>
      <c r="P26" s="33" t="s">
        <v>196</v>
      </c>
      <c r="Q26" s="14" t="s">
        <v>84</v>
      </c>
      <c r="R26" s="36"/>
      <c r="S26" s="15">
        <v>45869</v>
      </c>
    </row>
    <row r="27" spans="1:19" ht="57">
      <c r="A27" s="4">
        <v>26</v>
      </c>
      <c r="B27" s="5">
        <v>892399994</v>
      </c>
      <c r="C27" s="6" t="s">
        <v>183</v>
      </c>
      <c r="D27" s="5" t="s">
        <v>182</v>
      </c>
      <c r="E27" s="7" t="s">
        <v>64</v>
      </c>
      <c r="F27" s="8" t="s">
        <v>85</v>
      </c>
      <c r="G27" s="9" t="s">
        <v>86</v>
      </c>
      <c r="H27" s="10" t="s">
        <v>87</v>
      </c>
      <c r="I27" s="11" t="s">
        <v>19</v>
      </c>
      <c r="J27" s="39">
        <v>1</v>
      </c>
      <c r="K27" s="26">
        <v>11102690323</v>
      </c>
      <c r="L27" s="26">
        <v>11102690323.207199</v>
      </c>
      <c r="M27" s="12">
        <v>1</v>
      </c>
      <c r="N27" s="29">
        <f t="shared" si="0"/>
        <v>0.99999999998133793</v>
      </c>
      <c r="O27" s="13">
        <f t="shared" si="3"/>
        <v>3</v>
      </c>
      <c r="P27" s="17" t="s">
        <v>194</v>
      </c>
      <c r="Q27" s="20" t="s">
        <v>88</v>
      </c>
      <c r="R27" s="36"/>
      <c r="S27" s="15">
        <v>45869</v>
      </c>
    </row>
    <row r="28" spans="1:19" ht="71.25">
      <c r="A28" s="4">
        <v>27</v>
      </c>
      <c r="B28" s="5">
        <v>892399994</v>
      </c>
      <c r="C28" s="6" t="s">
        <v>183</v>
      </c>
      <c r="D28" s="5" t="s">
        <v>182</v>
      </c>
      <c r="E28" s="7" t="s">
        <v>64</v>
      </c>
      <c r="F28" s="8" t="s">
        <v>85</v>
      </c>
      <c r="G28" s="9" t="s">
        <v>89</v>
      </c>
      <c r="H28" s="10" t="s">
        <v>90</v>
      </c>
      <c r="I28" s="11" t="s">
        <v>19</v>
      </c>
      <c r="J28" s="39">
        <v>0.82</v>
      </c>
      <c r="K28" s="26">
        <v>12273993077</v>
      </c>
      <c r="L28" s="26">
        <v>14407570809</v>
      </c>
      <c r="M28" s="12">
        <v>1</v>
      </c>
      <c r="N28" s="29">
        <f t="shared" si="0"/>
        <v>0.85191273669346013</v>
      </c>
      <c r="O28" s="13">
        <f t="shared" si="3"/>
        <v>3</v>
      </c>
      <c r="P28" s="17" t="s">
        <v>199</v>
      </c>
      <c r="Q28" s="20" t="s">
        <v>91</v>
      </c>
      <c r="R28" s="36"/>
      <c r="S28" s="15">
        <v>45869</v>
      </c>
    </row>
    <row r="29" spans="1:19" ht="60">
      <c r="A29" s="4">
        <v>28</v>
      </c>
      <c r="B29" s="5">
        <v>892399994</v>
      </c>
      <c r="C29" s="6" t="s">
        <v>183</v>
      </c>
      <c r="D29" s="5" t="s">
        <v>182</v>
      </c>
      <c r="E29" s="7" t="s">
        <v>64</v>
      </c>
      <c r="F29" s="8" t="s">
        <v>85</v>
      </c>
      <c r="G29" s="9" t="s">
        <v>92</v>
      </c>
      <c r="H29" s="9" t="s">
        <v>93</v>
      </c>
      <c r="I29" s="11" t="s">
        <v>94</v>
      </c>
      <c r="J29" s="39">
        <v>0.03</v>
      </c>
      <c r="K29" s="26">
        <v>1789251</v>
      </c>
      <c r="L29" s="26">
        <v>12273993077</v>
      </c>
      <c r="M29" s="12">
        <v>1</v>
      </c>
      <c r="N29" s="29">
        <f t="shared" si="0"/>
        <v>1.4577578696478517E-4</v>
      </c>
      <c r="O29" s="21">
        <f>IF(J29="NA",4,IF(J29="SD",5,IF(J29="EP",6,IF(N29&lt;=4%,3,IF(N29&lt;=6%,2,1)))))</f>
        <v>3</v>
      </c>
      <c r="P29" s="40" t="s">
        <v>200</v>
      </c>
      <c r="Q29" s="20" t="s">
        <v>95</v>
      </c>
      <c r="R29" s="36"/>
      <c r="S29" s="15">
        <v>45869</v>
      </c>
    </row>
    <row r="30" spans="1:19" ht="85.5">
      <c r="A30" s="4">
        <v>29</v>
      </c>
      <c r="B30" s="5">
        <v>892399994</v>
      </c>
      <c r="C30" s="6" t="s">
        <v>183</v>
      </c>
      <c r="D30" s="5" t="s">
        <v>182</v>
      </c>
      <c r="E30" s="7" t="s">
        <v>64</v>
      </c>
      <c r="F30" s="8" t="s">
        <v>96</v>
      </c>
      <c r="G30" s="9" t="s">
        <v>97</v>
      </c>
      <c r="H30" s="10" t="s">
        <v>98</v>
      </c>
      <c r="I30" s="11" t="s">
        <v>19</v>
      </c>
      <c r="J30" s="39">
        <v>0.8</v>
      </c>
      <c r="K30" s="26">
        <v>87056727723</v>
      </c>
      <c r="L30" s="26">
        <v>131439808127.88</v>
      </c>
      <c r="M30" s="12">
        <v>1</v>
      </c>
      <c r="N30" s="29">
        <f t="shared" si="0"/>
        <v>0.66233151860889083</v>
      </c>
      <c r="O30" s="13">
        <f>IF(J30="NA",4,IF(J30="SD",5,IF(J30="EP",6,IF(AND(N30&gt;(79%*M30)),3,IF(AND(N30&gt;=(60%*M30)),2,IF(AND(N30&lt;(60%*M30)),1))))))</f>
        <v>2</v>
      </c>
      <c r="P30" s="40" t="s">
        <v>205</v>
      </c>
      <c r="Q30" s="20" t="s">
        <v>99</v>
      </c>
      <c r="R30" s="36"/>
      <c r="S30" s="15">
        <v>45869</v>
      </c>
    </row>
    <row r="31" spans="1:19" ht="60">
      <c r="A31" s="4">
        <v>30</v>
      </c>
      <c r="B31" s="5">
        <v>892399994</v>
      </c>
      <c r="C31" s="6" t="s">
        <v>183</v>
      </c>
      <c r="D31" s="5" t="s">
        <v>182</v>
      </c>
      <c r="E31" s="7" t="s">
        <v>64</v>
      </c>
      <c r="F31" s="8" t="s">
        <v>100</v>
      </c>
      <c r="G31" s="9" t="s">
        <v>101</v>
      </c>
      <c r="H31" s="10" t="s">
        <v>102</v>
      </c>
      <c r="I31" s="11" t="s">
        <v>103</v>
      </c>
      <c r="J31" s="38" t="s">
        <v>192</v>
      </c>
      <c r="K31" s="26">
        <v>2982365278.1700001</v>
      </c>
      <c r="L31" s="26">
        <v>14407570809</v>
      </c>
      <c r="M31" s="12">
        <v>1</v>
      </c>
      <c r="N31" s="29">
        <f t="shared" si="0"/>
        <v>0.20699986956211947</v>
      </c>
      <c r="O31" s="13">
        <f>IF(J31="NA",4,IF(J31="SD",5,IF(J31="EP",6,IF(N31&lt;=10%,3,IF(N31&lt;=20%,2,1)))))</f>
        <v>1</v>
      </c>
      <c r="P31" s="33" t="s">
        <v>215</v>
      </c>
      <c r="Q31" s="14" t="s">
        <v>104</v>
      </c>
      <c r="R31" s="36"/>
      <c r="S31" s="15">
        <v>45869</v>
      </c>
    </row>
    <row r="32" spans="1:19" ht="60">
      <c r="A32" s="4">
        <v>31</v>
      </c>
      <c r="B32" s="5">
        <v>892399994</v>
      </c>
      <c r="C32" s="6" t="s">
        <v>183</v>
      </c>
      <c r="D32" s="5" t="s">
        <v>182</v>
      </c>
      <c r="E32" s="7" t="s">
        <v>64</v>
      </c>
      <c r="F32" s="22" t="s">
        <v>105</v>
      </c>
      <c r="G32" s="16" t="s">
        <v>106</v>
      </c>
      <c r="H32" s="10" t="s">
        <v>107</v>
      </c>
      <c r="I32" s="11" t="s">
        <v>19</v>
      </c>
      <c r="J32" s="35" t="s">
        <v>185</v>
      </c>
      <c r="K32" s="26">
        <v>136</v>
      </c>
      <c r="L32" s="26">
        <v>136</v>
      </c>
      <c r="M32" s="12">
        <v>1</v>
      </c>
      <c r="N32" s="29">
        <f t="shared" si="0"/>
        <v>1</v>
      </c>
      <c r="O32" s="13">
        <f t="shared" ref="O32:O39" si="4">IF(J32="NA",4,IF(J32="SD",5,IF(J32="EP",6,IF(AND(N32&gt;(79%*M32)),3,IF(AND(N32&gt;=(60%*M32)),2,IF(AND(N32&lt;(60%*M32)),1))))))</f>
        <v>3</v>
      </c>
      <c r="P32" s="33" t="s">
        <v>201</v>
      </c>
      <c r="Q32" s="14" t="s">
        <v>108</v>
      </c>
      <c r="R32" s="36"/>
      <c r="S32" s="15">
        <v>45869</v>
      </c>
    </row>
    <row r="33" spans="1:19" ht="71.25">
      <c r="A33" s="4">
        <v>32</v>
      </c>
      <c r="B33" s="5">
        <v>892399994</v>
      </c>
      <c r="C33" s="6" t="s">
        <v>183</v>
      </c>
      <c r="D33" s="5" t="s">
        <v>182</v>
      </c>
      <c r="E33" s="23" t="s">
        <v>64</v>
      </c>
      <c r="F33" s="22" t="s">
        <v>105</v>
      </c>
      <c r="G33" s="16" t="s">
        <v>109</v>
      </c>
      <c r="H33" s="10" t="s">
        <v>110</v>
      </c>
      <c r="I33" s="11" t="s">
        <v>19</v>
      </c>
      <c r="J33" s="37" t="s">
        <v>185</v>
      </c>
      <c r="K33" s="26">
        <v>716</v>
      </c>
      <c r="L33" s="26">
        <v>716</v>
      </c>
      <c r="M33" s="12">
        <v>1</v>
      </c>
      <c r="N33" s="29">
        <f t="shared" si="0"/>
        <v>1</v>
      </c>
      <c r="O33" s="13">
        <f t="shared" si="4"/>
        <v>3</v>
      </c>
      <c r="P33" s="33" t="s">
        <v>204</v>
      </c>
      <c r="Q33" s="14" t="s">
        <v>111</v>
      </c>
      <c r="R33" s="36"/>
      <c r="S33" s="15">
        <v>45869</v>
      </c>
    </row>
    <row r="34" spans="1:19" ht="60">
      <c r="A34" s="4">
        <v>33</v>
      </c>
      <c r="B34" s="5">
        <v>892399994</v>
      </c>
      <c r="C34" s="6" t="s">
        <v>183</v>
      </c>
      <c r="D34" s="5" t="s">
        <v>182</v>
      </c>
      <c r="E34" s="23" t="s">
        <v>64</v>
      </c>
      <c r="F34" s="22" t="s">
        <v>105</v>
      </c>
      <c r="G34" s="16" t="s">
        <v>112</v>
      </c>
      <c r="H34" s="10" t="s">
        <v>113</v>
      </c>
      <c r="I34" s="11" t="s">
        <v>19</v>
      </c>
      <c r="J34" s="39">
        <v>0.98</v>
      </c>
      <c r="K34" s="26">
        <v>922</v>
      </c>
      <c r="L34" s="26">
        <v>1194</v>
      </c>
      <c r="M34" s="12">
        <v>1</v>
      </c>
      <c r="N34" s="29">
        <f t="shared" si="0"/>
        <v>0.77219430485762142</v>
      </c>
      <c r="O34" s="13">
        <f t="shared" si="4"/>
        <v>2</v>
      </c>
      <c r="P34" s="33" t="s">
        <v>217</v>
      </c>
      <c r="Q34" s="14" t="s">
        <v>114</v>
      </c>
      <c r="R34" s="36"/>
      <c r="S34" s="15">
        <v>45869</v>
      </c>
    </row>
    <row r="35" spans="1:19" ht="60">
      <c r="A35" s="4">
        <v>34</v>
      </c>
      <c r="B35" s="5">
        <v>892399994</v>
      </c>
      <c r="C35" s="6" t="s">
        <v>183</v>
      </c>
      <c r="D35" s="5" t="s">
        <v>182</v>
      </c>
      <c r="E35" s="7" t="s">
        <v>115</v>
      </c>
      <c r="F35" s="8" t="s">
        <v>116</v>
      </c>
      <c r="G35" s="9" t="s">
        <v>117</v>
      </c>
      <c r="H35" s="10" t="s">
        <v>118</v>
      </c>
      <c r="I35" s="11" t="s">
        <v>19</v>
      </c>
      <c r="J35" s="38">
        <v>0.89</v>
      </c>
      <c r="K35" s="26">
        <v>16</v>
      </c>
      <c r="L35" s="26">
        <v>18</v>
      </c>
      <c r="M35" s="12">
        <v>1</v>
      </c>
      <c r="N35" s="29">
        <f t="shared" si="0"/>
        <v>0.88888888888888884</v>
      </c>
      <c r="O35" s="13">
        <f t="shared" si="4"/>
        <v>3</v>
      </c>
      <c r="P35" s="33" t="s">
        <v>202</v>
      </c>
      <c r="Q35" s="24" t="s">
        <v>21</v>
      </c>
      <c r="R35" s="36"/>
      <c r="S35" s="15">
        <v>45869</v>
      </c>
    </row>
    <row r="36" spans="1:19" ht="60">
      <c r="A36" s="4">
        <v>35</v>
      </c>
      <c r="B36" s="5">
        <v>892399994</v>
      </c>
      <c r="C36" s="6" t="s">
        <v>183</v>
      </c>
      <c r="D36" s="5" t="s">
        <v>182</v>
      </c>
      <c r="E36" s="7" t="s">
        <v>115</v>
      </c>
      <c r="F36" s="8" t="s">
        <v>116</v>
      </c>
      <c r="G36" s="9" t="s">
        <v>119</v>
      </c>
      <c r="H36" s="10" t="s">
        <v>120</v>
      </c>
      <c r="I36" s="11" t="s">
        <v>19</v>
      </c>
      <c r="J36" s="38">
        <v>1</v>
      </c>
      <c r="K36" s="26">
        <v>75</v>
      </c>
      <c r="L36" s="26">
        <v>75</v>
      </c>
      <c r="M36" s="12">
        <v>1</v>
      </c>
      <c r="N36" s="29">
        <f t="shared" si="0"/>
        <v>1</v>
      </c>
      <c r="O36" s="13">
        <f t="shared" si="4"/>
        <v>3</v>
      </c>
      <c r="P36" s="33" t="s">
        <v>193</v>
      </c>
      <c r="Q36" s="14" t="s">
        <v>155</v>
      </c>
      <c r="R36" s="36"/>
      <c r="S36" s="15">
        <v>45869</v>
      </c>
    </row>
    <row r="37" spans="1:19" ht="71.25">
      <c r="A37" s="4">
        <v>36</v>
      </c>
      <c r="B37" s="5">
        <v>892399994</v>
      </c>
      <c r="C37" s="6" t="s">
        <v>183</v>
      </c>
      <c r="D37" s="5" t="s">
        <v>182</v>
      </c>
      <c r="E37" s="7" t="s">
        <v>115</v>
      </c>
      <c r="F37" s="8" t="s">
        <v>121</v>
      </c>
      <c r="G37" s="9" t="s">
        <v>122</v>
      </c>
      <c r="H37" s="10" t="s">
        <v>123</v>
      </c>
      <c r="I37" s="11" t="s">
        <v>19</v>
      </c>
      <c r="J37" s="38" t="s">
        <v>191</v>
      </c>
      <c r="K37" s="37" t="s">
        <v>191</v>
      </c>
      <c r="L37" s="37" t="s">
        <v>191</v>
      </c>
      <c r="M37" s="12">
        <v>1</v>
      </c>
      <c r="N37" s="29" t="s">
        <v>190</v>
      </c>
      <c r="O37" s="13">
        <f t="shared" si="4"/>
        <v>3</v>
      </c>
      <c r="P37" s="33" t="s">
        <v>218</v>
      </c>
      <c r="Q37" s="14" t="s">
        <v>124</v>
      </c>
      <c r="R37" s="36"/>
      <c r="S37" s="15">
        <v>45869</v>
      </c>
    </row>
    <row r="38" spans="1:19" ht="45">
      <c r="A38" s="4">
        <v>37</v>
      </c>
      <c r="B38" s="5">
        <v>892399994</v>
      </c>
      <c r="C38" s="6" t="s">
        <v>183</v>
      </c>
      <c r="D38" s="5" t="s">
        <v>182</v>
      </c>
      <c r="E38" s="7" t="s">
        <v>125</v>
      </c>
      <c r="F38" s="22" t="s">
        <v>125</v>
      </c>
      <c r="G38" s="10" t="s">
        <v>126</v>
      </c>
      <c r="H38" s="10" t="s">
        <v>127</v>
      </c>
      <c r="I38" s="11" t="s">
        <v>19</v>
      </c>
      <c r="J38" s="35" t="s">
        <v>190</v>
      </c>
      <c r="K38" s="35" t="s">
        <v>191</v>
      </c>
      <c r="L38" s="35" t="s">
        <v>191</v>
      </c>
      <c r="M38" s="12">
        <v>1</v>
      </c>
      <c r="N38" s="29" t="str">
        <f t="shared" si="0"/>
        <v>EP</v>
      </c>
      <c r="O38" s="13">
        <f t="shared" si="4"/>
        <v>6</v>
      </c>
      <c r="P38" s="33" t="s">
        <v>219</v>
      </c>
      <c r="Q38" s="14" t="s">
        <v>156</v>
      </c>
      <c r="R38" s="36"/>
      <c r="S38" s="15">
        <v>45869</v>
      </c>
    </row>
    <row r="39" spans="1:19" ht="45">
      <c r="A39" s="4">
        <v>38</v>
      </c>
      <c r="B39" s="5">
        <v>892399994</v>
      </c>
      <c r="C39" s="6" t="s">
        <v>183</v>
      </c>
      <c r="D39" s="5" t="s">
        <v>182</v>
      </c>
      <c r="E39" s="7" t="s">
        <v>125</v>
      </c>
      <c r="F39" s="22" t="s">
        <v>125</v>
      </c>
      <c r="G39" s="10" t="s">
        <v>128</v>
      </c>
      <c r="H39" s="10" t="s">
        <v>129</v>
      </c>
      <c r="I39" s="11" t="s">
        <v>19</v>
      </c>
      <c r="J39" s="35" t="s">
        <v>190</v>
      </c>
      <c r="K39" s="35" t="s">
        <v>191</v>
      </c>
      <c r="L39" s="35" t="s">
        <v>191</v>
      </c>
      <c r="M39" s="12">
        <v>1</v>
      </c>
      <c r="N39" s="29" t="str">
        <f t="shared" si="0"/>
        <v>EP</v>
      </c>
      <c r="O39" s="13">
        <f t="shared" si="4"/>
        <v>6</v>
      </c>
      <c r="P39" s="33" t="s">
        <v>219</v>
      </c>
      <c r="Q39" s="14" t="s">
        <v>130</v>
      </c>
      <c r="R39" s="36"/>
      <c r="S39" s="15">
        <v>45869</v>
      </c>
    </row>
    <row r="45" spans="1:19">
      <c r="P45" s="41"/>
    </row>
  </sheetData>
  <sheetProtection algorithmName="SHA-512" hashValue="9LlkGBGj44gSNvwtfzMyzXc/4oKi3pW/qyXk4lj/D3+ck+Li0wLDXdV77W95SPEi5UYjfaWfWwz4G8Luaqr+Pw==" saltValue="sTrekSnZYqEVqO6fVJwXGg==" spinCount="100000" sheet="1" scenarios="1" insertHyperlinks="0" selectLockedCells="1" autoFilter="0"/>
  <autoFilter ref="A1:S39" xr:uid="{00000000-0009-0000-0000-000000000000}"/>
  <conditionalFormatting sqref="O2:O39">
    <cfRule type="cellIs" dxfId="5" priority="6" operator="equal">
      <formula>2</formula>
    </cfRule>
    <cfRule type="cellIs" dxfId="4" priority="13" operator="equal">
      <formula>3</formula>
    </cfRule>
    <cfRule type="cellIs" dxfId="3" priority="46" operator="equal">
      <formula>1</formula>
    </cfRule>
    <cfRule type="cellIs" dxfId="2" priority="47" operator="equal">
      <formula>4</formula>
    </cfRule>
    <cfRule type="cellIs" dxfId="1" priority="48" operator="equal">
      <formula>5</formula>
    </cfRule>
    <cfRule type="cellIs" dxfId="0" priority="49" operator="equal">
      <formula>6</formula>
    </cfRule>
  </conditionalFormatting>
  <dataValidations count="1">
    <dataValidation type="textLength" operator="lessThanOrEqual" showInputMessage="1" showErrorMessage="1" errorTitle="error error" error="solo 300 caracteres" sqref="P38:P1048576 P1:P14 P16:P18 P21:P36" xr:uid="{00000000-0002-0000-0000-000000000000}">
      <formula1>300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topLeftCell="A7" zoomScale="104" workbookViewId="0">
      <selection activeCell="B10" sqref="B10"/>
    </sheetView>
  </sheetViews>
  <sheetFormatPr baseColWidth="10" defaultRowHeight="14.25"/>
  <cols>
    <col min="1" max="1" width="41.875" customWidth="1"/>
    <col min="2" max="2" width="109.875" customWidth="1"/>
  </cols>
  <sheetData>
    <row r="1" spans="1:2" ht="15">
      <c r="A1" s="1" t="s">
        <v>0</v>
      </c>
      <c r="B1" s="19" t="s">
        <v>171</v>
      </c>
    </row>
    <row r="2" spans="1:2" ht="15">
      <c r="A2" s="1" t="s">
        <v>1</v>
      </c>
      <c r="B2" s="19" t="s">
        <v>172</v>
      </c>
    </row>
    <row r="3" spans="1:2" ht="42.75">
      <c r="A3" s="1" t="s">
        <v>2</v>
      </c>
      <c r="B3" s="19" t="s">
        <v>173</v>
      </c>
    </row>
    <row r="4" spans="1:2" ht="42.75">
      <c r="A4" s="1" t="s">
        <v>3</v>
      </c>
      <c r="B4" s="19" t="s">
        <v>157</v>
      </c>
    </row>
    <row r="5" spans="1:2" ht="86.25">
      <c r="A5" s="1" t="s">
        <v>4</v>
      </c>
      <c r="B5" s="19" t="s">
        <v>158</v>
      </c>
    </row>
    <row r="6" spans="1:2" ht="342.75">
      <c r="A6" s="1" t="s">
        <v>5</v>
      </c>
      <c r="B6" s="19" t="s">
        <v>174</v>
      </c>
    </row>
    <row r="7" spans="1:2" ht="29.25">
      <c r="A7" s="3" t="s">
        <v>6</v>
      </c>
      <c r="B7" s="19" t="s">
        <v>175</v>
      </c>
    </row>
    <row r="8" spans="1:2" ht="15">
      <c r="A8" s="3" t="s">
        <v>7</v>
      </c>
      <c r="B8" s="19" t="s">
        <v>159</v>
      </c>
    </row>
    <row r="9" spans="1:2" ht="42.75">
      <c r="A9" s="1" t="s">
        <v>8</v>
      </c>
      <c r="B9" s="19" t="s">
        <v>176</v>
      </c>
    </row>
    <row r="10" spans="1:2" ht="303.75">
      <c r="A10" s="1" t="s">
        <v>139</v>
      </c>
      <c r="B10" s="19" t="s">
        <v>177</v>
      </c>
    </row>
    <row r="11" spans="1:2" ht="28.5">
      <c r="A11" s="1" t="s">
        <v>9</v>
      </c>
      <c r="B11" s="19" t="s">
        <v>160</v>
      </c>
    </row>
    <row r="12" spans="1:2" ht="28.5">
      <c r="A12" s="1" t="s">
        <v>10</v>
      </c>
      <c r="B12" s="19" t="s">
        <v>161</v>
      </c>
    </row>
    <row r="13" spans="1:2" ht="15">
      <c r="A13" s="1" t="s">
        <v>138</v>
      </c>
      <c r="B13" s="19" t="s">
        <v>162</v>
      </c>
    </row>
    <row r="14" spans="1:2" ht="29.25">
      <c r="A14" s="1" t="s">
        <v>11</v>
      </c>
      <c r="B14" s="19" t="s">
        <v>163</v>
      </c>
    </row>
    <row r="15" spans="1:2" ht="57">
      <c r="A15" s="1" t="s">
        <v>12</v>
      </c>
      <c r="B15" s="19" t="s">
        <v>178</v>
      </c>
    </row>
    <row r="16" spans="1:2" ht="293.25">
      <c r="A16" s="1" t="s">
        <v>164</v>
      </c>
      <c r="B16" s="19" t="s">
        <v>179</v>
      </c>
    </row>
    <row r="17" spans="1:2" ht="29.25">
      <c r="A17" s="1" t="s">
        <v>13</v>
      </c>
      <c r="B17" s="19" t="s">
        <v>165</v>
      </c>
    </row>
    <row r="18" spans="1:2" ht="42.75">
      <c r="A18" s="1" t="s">
        <v>131</v>
      </c>
      <c r="B18" s="19" t="s">
        <v>180</v>
      </c>
    </row>
    <row r="19" spans="1:2" ht="15">
      <c r="A19" s="1" t="s">
        <v>14</v>
      </c>
      <c r="B19" s="19"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a diligenciar</vt:lpstr>
      <vt:lpstr>Indicaciones-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Karelys Payares Ramirez</cp:lastModifiedBy>
  <dcterms:created xsi:type="dcterms:W3CDTF">2025-03-28T21:41:27Z</dcterms:created>
  <dcterms:modified xsi:type="dcterms:W3CDTF">2026-07-30T14:32:16Z</dcterms:modified>
</cp:coreProperties>
</file>