
<file path=[Content_Types].xml><?xml version="1.0" encoding="utf-8"?>
<Types xmlns="http://schemas.openxmlformats.org/package/2006/content-types">
  <Default Extension="xml" ContentType="application/xml"/>
  <Default Extension="wmf" ContentType="image/x-wmf"/>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58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<sst xmlns="http://schemas.openxmlformats.org/spreadsheetml/2006/main" count="468" uniqueCount="228">
  <si>
    <t>N°</t>
  </si>
  <si>
    <t>Nit</t>
  </si>
  <si>
    <t>Nombre de la Entidad</t>
  </si>
  <si>
    <t>Tipo de Medida</t>
  </si>
  <si>
    <t>Componente</t>
  </si>
  <si>
    <t xml:space="preserve">Proceso </t>
  </si>
  <si>
    <t>Nombre del Indicador</t>
  </si>
  <si>
    <t>Fórmula</t>
  </si>
  <si>
    <t xml:space="preserve">Rangos de Medición </t>
  </si>
  <si>
    <t>Dato de cumplimiento Mensual</t>
  </si>
  <si>
    <t xml:space="preserve">Numerador </t>
  </si>
  <si>
    <t>Denominador</t>
  </si>
  <si>
    <t>Multiplicador</t>
  </si>
  <si>
    <t>Resultado</t>
  </si>
  <si>
    <t xml:space="preserve">Valoración </t>
  </si>
  <si>
    <t>Comentario</t>
  </si>
  <si>
    <t>Documento Soporte Anexos</t>
  </si>
  <si>
    <t>Anexos</t>
  </si>
  <si>
    <t>Fecha Corte</t>
  </si>
  <si>
    <t>892399994-5</t>
  </si>
  <si>
    <t>E.S.E Hospital Rosario Pumarejo de López.</t>
  </si>
  <si>
    <t>Intervención Forzosa Administrativa para Administrar</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</si>
  <si>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</si>
  <si>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</si>
  <si>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</si>
  <si>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</si>
  <si>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</si>
  <si>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</si>
  <si>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</si>
  <si>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</si>
  <si>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</si>
  <si>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Equipos Básicos - EBS</t>
  </si>
  <si>
    <t>Porcentaje de Equipos Básicos de Salud - EBS en operación</t>
  </si>
  <si>
    <t>(Número de EBS contratados y en operación  / Total de EBS asignados)  *100</t>
  </si>
  <si>
    <t>Atención primaria en salud - EBS</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</si>
  <si>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</si>
  <si>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</si>
  <si>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</si>
  <si>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Ruta de PyM - EBS</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</si>
  <si>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</si>
  <si>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</si>
  <si>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1.Analisis del indicador (máximo 1 página en pdf)
2.Base de datos en Excel</t>
  </si>
  <si>
    <t>Ruta de PyM</t>
  </si>
  <si>
    <t>Porcentaje de pacientes captados por enfermedad hipertensiva</t>
  </si>
  <si>
    <t>(Número de pacientes incluidos en el programa de enfermedad hipertensiva / Total de pacientes con enfermedad hipertensiva identificados asignados a la entidad) *100</t>
  </si>
  <si>
    <t>1.Analisis del indicador (máximo 1 página en pdf)
2. Base de datos en Excel  (cohorte de  crónicos con HTA)</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</si>
  <si>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</si>
  <si>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</si>
  <si>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1.Analisis del indicador (máximo 1 página en pdf)
2.Base de datos en Excel (relación de pacientes)</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</si>
  <si>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</si>
  <si>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</si>
  <si>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1.Analisis del indicador (máximo 1 página en pdf)
2. Base de datos en Excel (consolidado por grupos de riesgo)</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</si>
  <si>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</si>
  <si>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</si>
  <si>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1.Analisis del indicador (máximo 1 página en pdf)
2. Base de datos en Excel  (relación de medicamentos formulado vs los entregados)</t>
  </si>
  <si>
    <t>RIA Materno perinatal</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</si>
  <si>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</si>
  <si>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</si>
  <si>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1.Analisis del indicador (máximo 1 página en pdf)
2. Base de datos Excel cohorte gestantes</t>
  </si>
  <si>
    <t>Porcentaje de gestantes con métodos de planificación familiar postevento obstétrico</t>
  </si>
  <si>
    <t>(Número de pacientes con métodos de Planificación Familiar pos-obstetrico/Total gestantes atendidas en el periodo) *100</t>
  </si>
  <si>
    <t>&gt;=80%</t>
  </si>
  <si>
    <t>El 93% obedece a la adherencia a la RIAMP, el fortalecimiento institucional en las contratación de métodos de anticoncepción post evento obstétrico con las EAPB, y la estategia de sensibilización a las usuarias en derechos sexuales y reproductivos.</t>
  </si>
  <si>
    <t>RIA DNT - EBS</t>
  </si>
  <si>
    <t>Porcentaje de seguimiento en menores de 5 años con desnutrición - DNT por los Equipos Básico de Salud -EBS</t>
  </si>
  <si>
    <t>(Número de menores de 5 años con seguimiento a DNT / Total de niños menores de 5 años captados con DNT por EBS) * 100</t>
  </si>
  <si>
    <t>1.Analisis del indicador (máximo 1 página en pdf)
2.Base de datos en Excel del seguimiento de menores con diagnostico de DNT</t>
  </si>
  <si>
    <t>RIA DNT</t>
  </si>
  <si>
    <t>Porcentaje de niños con desnutrición-DNT tratados o intervenidos</t>
  </si>
  <si>
    <t>(Número de niños con DNT tratados / Total de niños con DNT identificados) * 100</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</si>
  <si>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</si>
  <si>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RIA DNT /Hospitalización</t>
  </si>
  <si>
    <t>Porcentaje de  pacientes desnutridos con EDA/IRA hospitalizados</t>
  </si>
  <si>
    <t>(Número pacientes desnutridos con EDA y/0 IRA hospitalizados / Total de pacientes hospitalizados desnutridos en el periodo)*100</t>
  </si>
  <si>
    <t>≤ 10% Verde
&gt;10% = 20% Amarillo
&gt;20% Rojo</t>
  </si>
  <si>
    <t>&lt;=10%</t>
  </si>
  <si>
    <t>31%. Es un indicador negativo, no podemos incidir de forma directa en el mismo, se participó a los actores que pueden hacerlo, se presentó el análisis y se gestionó la implementación de un plan de mejora que inciden en el indicador, liderado por la SSD. Se seguirá activando la Ruta DNT.</t>
  </si>
  <si>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</si>
  <si>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</si>
  <si>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El 94% obedece a que los pacientes cumplieron con los criterios de egreso seguro según lineamientos, dentro del periodo, algunos con fecha de ingreso cercana a fin de mes. Se articula con EAPB, SSD, ICBF y prestadores primarios la captación temprana que permita mejorar resultados</t>
  </si>
  <si>
    <t>Cirugía</t>
  </si>
  <si>
    <t>Variación porcentual de la producción de servicios quirúrgicos</t>
  </si>
  <si>
    <t>(Producción mes actual –  Producción mes anterior)/Producción mes anterior)*100</t>
  </si>
  <si>
    <t>´-5% y +10% Verde
´-10% y -5% o +10% y +15% amarillo
&lt; -10% o &gt; +15%  Rojo</t>
  </si>
  <si>
    <t>10%</t>
  </si>
  <si>
    <t>(-) 12%.Obedece a las festividades presentadas de semana santa y festival vallenato, que impactan negativamente la programación quirúrgica, dado a la  activación de planes de contigencia y voluntades de los mismos usuarios.Se mantiene dentro del promedio institucional.</t>
  </si>
  <si>
    <t>1.Analisis del indicador (máximo 1 página en pdf)
2. Base de datos en Excel  del reporte de producción del sistema de información discriminando los servicios quirúrgicos habilitados</t>
  </si>
  <si>
    <t>Porcentaje de infecciones en pacientes obstétricas postcesareadas</t>
  </si>
  <si>
    <t>(Número de pacientes obstétricas postcesareadas con ISO/Total Obstétricas cesareadas en el periodo)*100</t>
  </si>
  <si>
    <t>&lt;=2%   Verde
&lt;4%  = 3%  Amarillo
&gt;= 4%  Rojo</t>
  </si>
  <si>
    <t>&lt;=2%</t>
  </si>
  <si>
    <t>1%. Obedece a la adherencia a las GPC, al protocolo de profilaxis prequirúrgica institucional en la atención del parto, a la sensibiización exitosa de las puérperas a cuidados postcesáreas. Se articula el servicio obstetricia y referente institucional programa de IAAS.</t>
  </si>
  <si>
    <t xml:space="preserve"> Hospitalización</t>
  </si>
  <si>
    <t>Variación porcentual de la producción de servicios hospitalarios</t>
  </si>
  <si>
    <t>(Producción mes actual –  Producción mes anterior/Producción mes anterior)*100</t>
  </si>
  <si>
    <t>`-5% y +15% Verde
¨-10% y -5% o +15% y +20%  Amarillo
&lt; -10% o &gt; +20% Rojo</t>
  </si>
  <si>
    <t>15%</t>
  </si>
  <si>
    <t>(-)10%. Obedece a las festividades presentadas: semana santa y festival vallenato, que impactan en el flujo de pacientes y la programación quirúrgica. Se mantiene dentro del promedio institucional.</t>
  </si>
  <si>
    <t xml:space="preserve">1.Analisis del indicador (máximo 1 página en pdf)
2.  Base de datos en Excel  con la producción del sistema de información discriminando las camas habilitadas del servicio de hospitalización. </t>
  </si>
  <si>
    <t xml:space="preserve">
Hospitalización</t>
  </si>
  <si>
    <t>Porcentaje de estancia hospitalaria</t>
  </si>
  <si>
    <t>(Número de egresos con estancia &gt;8 días  / Total de egresos hospitalarios en el período) *100</t>
  </si>
  <si>
    <t>&lt;=20%   Verde
&lt;30%   = 21% Amarillo
&gt;30 Rojo</t>
  </si>
  <si>
    <t>&lt;=20</t>
  </si>
  <si>
    <t>17%.Una disminución esperada por la implementación de estrategias de rotación giro cama, demanda inducida de H-H, optimización del criterio clínico con el programa IAAS para el manejo de aislamiento de pacientes infectocontagiosos. Contratación de un gestor de cama hospitalario</t>
  </si>
  <si>
    <t xml:space="preserve">1.Analisis del indicador (máximo 1 página en pdf)
2. Base de datos en Excel  de egresos del periodo relacionando la fecha de ingreso relacionando el seguimiento a los pacientes que superan los 8 días. </t>
  </si>
  <si>
    <t>Urgencias</t>
  </si>
  <si>
    <t>Porcentaje de pacientes con estancias superiores a 24 horas en urgencias</t>
  </si>
  <si>
    <t>(Número de pacientes con estancia superior a 24 horas  / Número total de pacientes en urgencias) *100</t>
  </si>
  <si>
    <t>&lt;= 5%   Verde
&lt;5%   = 8% Amarillo
&lt;8%=  Rojo</t>
  </si>
  <si>
    <t>&lt;8%</t>
  </si>
  <si>
    <t>12% obedece a la limitada capacidad instalada en hospitalización que ralentiza el giro cama en Urgencia, alta demanda sostenida de los servicios de urgencia y bloqueos de algunas camas en hospitalización por pacientes aislados. Acción: estrategias de demanda inducida H-H, optimización programa IASS</t>
  </si>
  <si>
    <t xml:space="preserve">1.Analisis del indicador (máximo 1 página en pdf)
2. Base de datos en Excel de  pacientes que superan los 24 horas en el servicio de urgencias incluir casilla de observaciones relacionando el seguimiento a los pacientes que superan las 24 horas. </t>
  </si>
  <si>
    <t>Financiero</t>
  </si>
  <si>
    <t xml:space="preserve">Cartera </t>
  </si>
  <si>
    <t>Porcentaje de recaudo sobre la cartera generada del periodo a reportar.</t>
  </si>
  <si>
    <t>(Valor recaudo de la facturación  radicada en el periodo / valor de la facturación total del periodo)*100</t>
  </si>
  <si>
    <t>El resultado de cumplimiento Optimo que se reporta en el mes de Abril, obedece al cumplimiento en los pago de la EPS Coosalud, valores de la facturacion corriente dejados de pagar por parte de la EPS en los meses anteriores de la actual vigencia.</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</si>
  <si>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</si>
  <si>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</si>
  <si>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</si>
  <si>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El resultado de cumplimiento Intermedio, sin embrago es de precisar que la meta planteada es proyectada para toda la vigencia, a corte Abril 2026, se logra un 67% de lo proyectado.</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</si>
  <si>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</si>
  <si>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</si>
  <si>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</si>
  <si>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</si>
  <si>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</si>
  <si>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EP</t>
  </si>
  <si>
    <t>EP, ejecutó el contrato 1212 cuyo objeto es “SUMINISTRO DE MEDICAMENTOS PARA LA ESE HOSPITAL PUMAREJO DE LÓPEZ”,  el cual se realizó mediante contratación directa temporal, con el fin de evitar desabastecimiento y garantizar la continuidad del servicio.</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</si>
  <si>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</si>
  <si>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</si>
  <si>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</si>
  <si>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</si>
  <si>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</si>
  <si>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&lt;=60</t>
  </si>
  <si>
    <t>El 61 % se debe a que en el corte informado por motivo de la metodologia la recepcion de las cuentas de cobros de manera anticipada esto evidencia un mejoramiento en la causacion de los La entidad revisa y depura costos del personal, insumos y servicios</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</si>
  <si>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</si>
  <si>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</si>
  <si>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</si>
  <si>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EL 100% Obedece a que de las 8 actividades planteadas para la ejecución en un 100% del módulo de costos estas se encuentra cumplidas en su totalidad. La entidad continua actualización permanente de este módulo.</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</si>
  <si>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</si>
  <si>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</si>
  <si>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</si>
  <si>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</si>
  <si>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100%</t>
  </si>
  <si>
    <t>Cumplimiento del 100%, resultado de acciones de control implementados al giro cama de la ESE, continuando asi con la facturacion de servicios en tiempo real, radicando como minimo, en esta vigencia, el 80% de los servicios prestados dentro del mismo mes.</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</si>
  <si>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</si>
  <si>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</si>
  <si>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</si>
  <si>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82%</t>
  </si>
  <si>
    <t>Cumplimiento del 90%, ante la gestion de consecucion oportuna de las autorizaciones de servicios, mesas de trabajo ante las EAPB y aplicando facturacion y radicacion en tiempo real, radicando como minimo el 80% de la facturacion dentro del mismo periodo de prestacion del servicio</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</si>
  <si>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</si>
  <si>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</si>
  <si>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</si>
  <si>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</si>
  <si>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3%</t>
  </si>
  <si>
    <t>Se obtuvo un cumplimiento con valoración de 1 y un resultado del 1%, , devoluciones injustificadas si se tiene en cuenta que las atenciones se encuentran debidamente autorizadas, validadas en la plataforma implementada por la ERP y posterior a esto indican que la ESE, no hace parte de la red de la entidad responsable de pagos, considerándose tal acción como acto de mala fe, lo que vulnera la estabilidad financiera de la entidad.</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</si>
  <si>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</si>
  <si>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</si>
  <si>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</si>
  <si>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</si>
  <si>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80%</t>
  </si>
  <si>
    <t xml:space="preserve">El indicador presenta un resultado del 35%, situándose en nivel critico (Rojo). Se debe al comportamiento del recaudo con relación al cumplimiento de compromisos adquiridos en corto y mediano plazo. Se continúa con la gestión de cobro y el control de gastos. Se espera una mejora progresiva en los próximos meses según la ejecución de los compromisos y estrategias implementadas.  </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</si>
  <si>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</si>
  <si>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</si>
  <si>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</si>
  <si>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</si>
  <si>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</si>
  <si>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&lt;=10</t>
  </si>
  <si>
    <t>28% Resultado crítico, debido a causaciones de obligaciones dentro del periodo evaluado, además de las estimaciones del deterioro, causaciones de procesos judiciales , depreciaciones y amortizaciones de activos fijos. Acción: Minimizar gastos administrativos.</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</si>
  <si>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</si>
  <si>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</si>
  <si>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</si>
  <si>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</si>
  <si>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El 100% obedece a que la nómina correspondiente al mes de abril de 2026 fue cancelada en el periodo de causación a todos los servidores de la planta de personal. La institución tiene como política pagar oportunamente la nomina dentro del periodo de gestión.</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</si>
  <si>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</si>
  <si>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</si>
  <si>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</si>
  <si>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En marzo de 2026 se logró un 100% de cumplimiento: 965 pagos fueron realizados frente a 965 cuentas causadas. Este equilibrio refleja una gestión efectiva. Para mantener el indicador, es clave seguir pagando todas las obligaciones en el plazo establecido.</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</si>
  <si>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</si>
  <si>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</si>
  <si>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</si>
  <si>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98%</t>
  </si>
  <si>
    <t>El 98% obedece a que, debido al principio de anualidad presupuestal, los contratos suscritos en enero, continuar con la proyección de los contratos con plazo superior a 6 meses.</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</si>
  <si>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</si>
  <si>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</si>
  <si>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</si>
  <si>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</si>
  <si>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</si>
  <si>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89%</t>
  </si>
  <si>
    <t>Se alcanza un 89% de ejecución (16 de 18 actividades) al 30 de abril de 2026. Este avance obedece a la implementación de la primera fase del proceso de formalización. Se continuará con el cumplimiento de las actividades restantes según el plan establecido.</t>
  </si>
  <si>
    <t>Porcentaje de formalización laboral</t>
  </si>
  <si>
    <t>(Número de trabajadores formalizados/Total de colaboradores proyectados para formalización en el periodo)*100</t>
  </si>
  <si>
    <t>El 100% obedece a que fueron vinculadas a la planta de personal de carácter temporal las 75 personas proyectadas a vincular en el primer semestre de 2025. Continuar con el proceso de vinculación de personal correspondiente a la segunda fase.</t>
  </si>
  <si>
    <t xml:space="preserve">1.Analisis del indicador (máximo 1 página en pdf)
2. incluir Excel de  actividades ejecutar </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</si>
  <si>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</si>
  <si>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</si>
  <si>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</si>
  <si>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 xml:space="preserve">se continuó con la ejecución de los contratos suscritos en el mes de enero de 2026, correspondientes a tres (03) servicios asistenciales tercerizadas relacionados con servicios diagnósticos </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</si>
  <si>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</si>
  <si>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</si>
  <si>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</si>
  <si>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</si>
  <si>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57% , La ESE formuló 7 nuevos proyectos. Los cuales se encuentran radicados ante el Minsiterio de Salud y protección Social. Se tiene Resolución de viabilidad de 4 de los 7 proyectos.</t>
  </si>
  <si>
    <t>1.Analisis del indicador (máximo 1 página en pdf) (indique claramente la totalidad de los proyecto que tiene en gestión y los que tiene proyectados gestionar, con el posible financiador)</t>
  </si>
  <si>
    <t>Porcentaje de proyectos Ejecutados</t>
  </si>
  <si>
    <t>(Total de proyectos ejecutados / Tota de proyectos viabilizados) *100</t>
  </si>
  <si>
    <t>EP, La ESE formuló 7 nuevos proyectos. Los cuales se encuentran radicados ante el Minsiterio de Salud, 4 cuentan con viabilidad. Sin iniciar ejecución, en espera de recursos.</t>
  </si>
  <si>
    <t>1.Analisis del indicador (máximo 1 página en pdf) Indique claramente el estado de los proyectos en ejecución)</t>
  </si>
  <si>
    <r>
      <rPr>
        <sz val="11"/>
        <color theme="1"/>
        <rFont val="Aptos Narrow"/>
        <charset val="134"/>
        <scheme val="minor"/>
      </rPr>
      <t xml:space="preserve">Identifica el número del indicador </t>
    </r>
    <r>
      <rPr>
        <b/>
        <sz val="11"/>
        <color rgb="FF000000"/>
        <rFont val="Aptos Narrow"/>
        <charset val="134"/>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</si>
  <si>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</si>
  <si>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</si>
  <si>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</si>
  <si>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rPr>
        <sz val="11"/>
        <color theme="1"/>
        <rFont val="Aptos Narrow"/>
        <charset val="134"/>
        <scheme val="minor"/>
      </rP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charset val="134"/>
        <scheme val="minor"/>
      </rPr>
      <t>(no modificable)</t>
    </r>
  </si>
  <si>
    <r>
      <rPr>
        <sz val="11"/>
        <color theme="1"/>
        <rFont val="Aptos Narrow"/>
        <charset val="134"/>
        <scheme val="minor"/>
      </rP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charset val="134"/>
        <scheme val="minor"/>
      </rPr>
      <t xml:space="preserve">  (no modificable)</t>
    </r>
  </si>
  <si>
    <r>
      <rPr>
        <sz val="11"/>
        <color theme="1"/>
        <rFont val="Aptos Narrow"/>
        <charset val="134"/>
        <scheme val="minor"/>
      </rPr>
      <t xml:space="preserve"> título o denominación que se le asignó a la  a  la métrica utilizada para medir el desempeño de los Agente Interventores. Son 38 indicadores </t>
    </r>
    <r>
      <rPr>
        <b/>
        <sz val="11"/>
        <color theme="1"/>
        <rFont val="Aptos Narrow"/>
        <charset val="134"/>
        <scheme val="minor"/>
      </rPr>
      <t>(no modificable)</t>
    </r>
  </si>
  <si>
    <r>
      <rPr>
        <sz val="11"/>
        <color theme="1"/>
        <rFont val="Aptos Narrow"/>
        <charset val="134"/>
        <scheme val="minor"/>
      </rPr>
      <t xml:space="preserve">Expresión matemática que permite calcular el valor del indicador.  </t>
    </r>
    <r>
      <rPr>
        <b/>
        <sz val="11"/>
        <color theme="1"/>
        <rFont val="Aptos Narrow"/>
        <charset val="134"/>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</si>
  <si>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</si>
  <si>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rPr>
        <sz val="11"/>
        <color theme="1"/>
        <rFont val="Aptos Narrow"/>
        <charset val="134"/>
        <scheme val="minor"/>
      </rP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charset val="134"/>
        <scheme val="minor"/>
      </rPr>
      <t xml:space="preserve">Valor Numèrico: </t>
    </r>
    <r>
      <rPr>
        <sz val="11"/>
        <color theme="1"/>
        <rFont val="Aptos Narrow"/>
        <charset val="134"/>
        <scheme val="minor"/>
      </rPr>
      <t xml:space="preserve">Es el valor que tiene proyectado para mes, que puede corresponder al numerador. Su valoración se representará con los colores verde = Bueno, Amarillo = Aceptable y Rojo= Crìtìco.
</t>
    </r>
    <r>
      <rPr>
        <b/>
        <sz val="11"/>
        <color theme="1"/>
        <rFont val="Aptos Narrow"/>
        <charset val="134"/>
        <scheme val="minor"/>
      </rPr>
      <t xml:space="preserve">
NA</t>
    </r>
    <r>
      <rPr>
        <sz val="11"/>
        <color theme="1"/>
        <rFont val="Aptos Narrow"/>
        <charset val="134"/>
        <scheme val="minor"/>
      </rPr>
      <t xml:space="preserve"> (sin puntos ni barra inclinada): se utiliza cuando el indicador no aplica a la entidad o nunca será objeto de medición. Su valoración se representará con el color negro.
</t>
    </r>
    <r>
      <rPr>
        <b/>
        <sz val="11"/>
        <color theme="1"/>
        <rFont val="Aptos Narrow"/>
        <charset val="134"/>
        <scheme val="minor"/>
      </rPr>
      <t>SD</t>
    </r>
    <r>
      <rPr>
        <sz val="11"/>
        <color theme="1"/>
        <rFont val="Aptos Narrow"/>
        <charset val="134"/>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charset val="134"/>
        <scheme val="minor"/>
      </rPr>
      <t>EP</t>
    </r>
    <r>
      <rPr>
        <sz val="11"/>
        <color theme="1"/>
        <rFont val="Aptos Narrow"/>
        <charset val="134"/>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charset val="134"/>
        <scheme val="minor"/>
      </rPr>
      <t>SD.</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</si>
  <si>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</si>
  <si>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</si>
  <si>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rPr>
        <sz val="11"/>
        <color theme="1"/>
        <rFont val="Aptos Narrow"/>
        <charset val="134"/>
        <scheme val="minor"/>
      </rPr>
      <t xml:space="preserve">Representa el valor multiplicador para lograr el porcentaje </t>
    </r>
    <r>
      <rPr>
        <b/>
        <sz val="11"/>
        <color theme="1"/>
        <rFont val="Arial"/>
        <charset val="134"/>
      </rPr>
      <t>(no modificable)</t>
    </r>
  </si>
  <si>
    <r>
      <rPr>
        <sz val="11"/>
        <color theme="1"/>
        <rFont val="Aptos Narrow"/>
        <charset val="134"/>
        <scheme val="minor"/>
      </rP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charset val="134"/>
      </rPr>
      <t>(no modificable)</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</si>
  <si>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</si>
  <si>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rPr>
        <sz val="11"/>
        <color theme="1"/>
        <rFont val="Aptos Narrow"/>
        <charset val="134"/>
        <scheme val="minor"/>
      </rP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charset val="134"/>
        <scheme val="minor"/>
      </rPr>
      <t>resultado + razón que lo originó el resultado+ acciones de mantenimiento o mejora del resultado.</t>
    </r>
    <r>
      <rPr>
        <sz val="11"/>
        <color theme="1"/>
        <rFont val="Aptos Narrow"/>
        <charset val="134"/>
        <scheme val="minor"/>
      </rPr>
      <t xml:space="preserve">
</t>
    </r>
    <r>
      <rPr>
        <b/>
        <sz val="11"/>
        <color theme="1"/>
        <rFont val="Aptos Narrow"/>
        <charset val="134"/>
        <scheme val="minor"/>
      </rPr>
      <t xml:space="preserve">
Ejemplo 1.  de aplicación de la fórmula:
</t>
    </r>
    <r>
      <rPr>
        <sz val="11"/>
        <color theme="1"/>
        <rFont val="Aptos Narrow"/>
        <charset val="134"/>
        <scheme val="minor"/>
      </rPr>
      <t>Estructura:</t>
    </r>
    <r>
      <rPr>
        <b/>
        <sz val="11"/>
        <color theme="1"/>
        <rFont val="Aptos Narrow"/>
        <charset val="134"/>
        <scheme val="minor"/>
      </rPr>
      <t xml:space="preserve"> Resultado </t>
    </r>
    <r>
      <rPr>
        <sz val="11"/>
        <color theme="1"/>
        <rFont val="Aptos Narrow"/>
        <charset val="134"/>
        <scheme val="minor"/>
      </rPr>
      <t xml:space="preserve">(EP) + </t>
    </r>
    <r>
      <rPr>
        <b/>
        <sz val="11"/>
        <color theme="1"/>
        <rFont val="Aptos Narrow"/>
        <charset val="134"/>
        <scheme val="minor"/>
      </rPr>
      <t>Razón</t>
    </r>
    <r>
      <rPr>
        <sz val="11"/>
        <color theme="1"/>
        <rFont val="Aptos Narrow"/>
        <charset val="134"/>
        <scheme val="minor"/>
      </rPr>
      <t xml:space="preserve"> (los resultados se evidencian a partir del primer trimestre) + </t>
    </r>
    <r>
      <rPr>
        <b/>
        <sz val="11"/>
        <color theme="1"/>
        <rFont val="Aptos Narrow"/>
        <charset val="134"/>
        <scheme val="minor"/>
      </rPr>
      <t>Acciones</t>
    </r>
    <r>
      <rPr>
        <sz val="11"/>
        <color theme="1"/>
        <rFont val="Aptos Narrow"/>
        <charset val="134"/>
        <scheme val="minor"/>
      </rPr>
      <t xml:space="preserve"> (Actualmente, se adelantan gestiones como depuración de cartera, conciliaciones y seguimiento a convenios para alcanzar los resultados esperados.
</t>
    </r>
    <r>
      <rPr>
        <b/>
        <sz val="11"/>
        <color theme="1"/>
        <rFont val="Aptos Narrow"/>
        <charset val="134"/>
        <scheme val="minor"/>
      </rPr>
      <t xml:space="preserve">
Comentario narrativo 1 : </t>
    </r>
    <r>
      <rPr>
        <sz val="11"/>
        <color theme="1"/>
        <rFont val="Aptos Narrow"/>
        <charset val="134"/>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charset val="134"/>
        <scheme val="minor"/>
      </rPr>
      <t>Ejemplo 2.  de aplicación de la fórmula:</t>
    </r>
    <r>
      <rPr>
        <sz val="11"/>
        <color theme="1"/>
        <rFont val="Aptos Narrow"/>
        <charset val="134"/>
        <scheme val="minor"/>
      </rPr>
      <t xml:space="preserve">
</t>
    </r>
    <r>
      <rPr>
        <b/>
        <sz val="11"/>
        <color theme="1"/>
        <rFont val="Aptos Narrow"/>
        <charset val="134"/>
        <scheme val="minor"/>
      </rPr>
      <t>Estructura:</t>
    </r>
    <r>
      <rPr>
        <sz val="11"/>
        <color theme="1"/>
        <rFont val="Aptos Narrow"/>
        <charset val="134"/>
        <scheme val="minor"/>
      </rPr>
      <t xml:space="preserve"> </t>
    </r>
    <r>
      <rPr>
        <b/>
        <sz val="11"/>
        <color theme="1"/>
        <rFont val="Aptos Narrow"/>
        <charset val="134"/>
        <scheme val="minor"/>
      </rPr>
      <t>Resultado</t>
    </r>
    <r>
      <rPr>
        <sz val="11"/>
        <color theme="1"/>
        <rFont val="Aptos Narrow"/>
        <charset val="134"/>
        <scheme val="minor"/>
      </rPr>
      <t xml:space="preserve"> (80%) +</t>
    </r>
    <r>
      <rPr>
        <b/>
        <sz val="11"/>
        <color theme="1"/>
        <rFont val="Aptos Narrow"/>
        <charset val="134"/>
        <scheme val="minor"/>
      </rPr>
      <t xml:space="preserve"> Razón</t>
    </r>
    <r>
      <rPr>
        <sz val="11"/>
        <color theme="1"/>
        <rFont val="Aptos Narrow"/>
        <charset val="134"/>
        <scheme val="minor"/>
      </rPr>
      <t xml:space="preserve"> (resultado de la gestión oportuna mediante depuración de cartera, conciliaciones periódicas y seguimiento a convenios) + </t>
    </r>
    <r>
      <rPr>
        <b/>
        <sz val="11"/>
        <color theme="1"/>
        <rFont val="Aptos Narrow"/>
        <charset val="134"/>
        <scheme val="minor"/>
      </rPr>
      <t>Acciones</t>
    </r>
    <r>
      <rPr>
        <sz val="11"/>
        <color theme="1"/>
        <rFont val="Aptos Narrow"/>
        <charset val="134"/>
        <scheme val="minor"/>
      </rPr>
      <t xml:space="preserve"> (Se mantendrán estas estrategias para asegurar la sostenibilidad financiera.
</t>
    </r>
    <r>
      <rPr>
        <b/>
        <sz val="11"/>
        <color theme="1"/>
        <rFont val="Aptos Narrow"/>
        <charset val="134"/>
        <scheme val="minor"/>
      </rPr>
      <t>Comentario narrativo 2</t>
    </r>
    <r>
      <rPr>
        <sz val="11"/>
        <color theme="1"/>
        <rFont val="Aptos Narrow"/>
        <charset val="134"/>
        <scheme val="minor"/>
      </rPr>
      <t xml:space="preserve"> :Se obtuvo un 80%, resultado de la gestión oportuna mediante depuración de cartera, conciliaciones periódicas y seguimiento a convenios. Se mantendrán estas estrategias para asegurar la sostenibilidad financiera.
</t>
    </r>
  </si>
  <si>
    <r>
      <rPr>
        <sz val="11"/>
        <color theme="1"/>
        <rFont val="Aptos Narrow"/>
        <charset val="134"/>
        <scheme val="minor"/>
      </rPr>
      <t xml:space="preserve">Indica los datos archivos que debe anexar. El analisis del indicador debe ser de 1 pàgina en pdf, los demas archivos deben venir en formato establecido. </t>
    </r>
    <r>
      <rPr>
        <b/>
        <sz val="11"/>
        <color theme="1"/>
        <rFont val="Arial"/>
        <charset val="134"/>
      </rPr>
      <t>(no modificable)</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</si>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</sst>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9">
    <font>
      <sz val="11"/>
      <color theme="1"/>
      <name val="Aptos Narrow"/>
      <charset val="134"/>
      <scheme val="minor"/>
    </font>
    <font>
      <b/>
      <sz val="11"/>
      <color theme="1"/>
      <name val="Arial"/>
      <charset val="134"/>
    </font>
    <font>
      <b/>
      <sz val="11"/>
      <color rgb="FF000000"/>
      <name val="Arial"/>
      <charset val="134"/>
    </font>
    <font>
      <sz val="9"/>
      <color theme="1"/>
      <name val="Arial"/>
      <charset val="134"/>
    </font>
    <font>
      <sz val="11"/>
      <color theme="1"/>
      <name val="Arial"/>
      <charset val="134"/>
    </font>
    <font>
      <sz val="11"/>
      <color rgb="FF000000"/>
      <name val="Arial"/>
      <charset val="134"/>
    </font>
    <font>
      <sz val="8"/>
      <color rgb="FF333333"/>
      <name val="Helvetica"/>
      <charset val="134"/>
    </font>
    <font>
      <sz val="8"/>
      <color rgb="FF333333"/>
      <name val="Helvetica Neue"/>
      <charset val="134"/>
    </font>
    <font>
      <b/>
      <sz val="11"/>
      <color theme="1"/>
      <name val="Aptos Narrow"/>
      <charset val="134"/>
      <scheme val="minor"/>
    </font>
    <font>
      <sz val="11"/>
      <color rgb="FF000000"/>
      <name val="Calibri"/>
      <charset val="134"/>
    </font>
    <font>
      <sz val="11"/>
      <color theme="1"/>
      <name val="Calibri"/>
      <charset val="134"/>
    </font>
    <font>
      <sz val="11"/>
      <name val="Arial"/>
      <charset val="134"/>
    </font>
    <font>
      <sz val="8"/>
      <color rgb="FF333333"/>
      <name val="Helvetica"/>
      <charset val="134"/>
    </font>
    <font>
      <u/>
      <sz val="11"/>
      <color rgb="FF800080"/>
      <name val="Aptos Narrow"/>
      <charset val="134"/>
      <scheme val="minor"/>
    </font>
    <font>
      <u/>
      <sz val="11"/>
      <color theme="10"/>
      <name val="Aptos Narrow"/>
      <charset val="134"/>
      <scheme val="minor"/>
    </font>
    <font>
      <sz val="11"/>
      <color rgb="FF000000"/>
      <name val="&quot;Aptos Narrow&quot;"/>
      <charset val="134"/>
    </font>
    <font>
      <b/>
      <sz val="11"/>
      <color rgb="FF000000"/>
      <name val="Calibri"/>
      <charset val="134"/>
    </font>
    <font>
      <b/>
      <sz val="11"/>
      <color theme="1"/>
      <name val="Calibri"/>
      <charset val="134"/>
    </font>
    <font>
      <sz val="10"/>
      <color theme="1"/>
      <name val="Arial"/>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b/>
      <sz val="11"/>
      <color rgb="FF000000"/>
      <name val="Aptos Narrow"/>
      <charset val="134"/>
    </font>
  </fonts>
  <fills count="37">
    <fill>
      <patternFill patternType="none"/>
    </fill>
    <fill>
      <patternFill patternType="gray125"/>
    </fill>
    <fill>
      <patternFill patternType="solid">
        <fgColor theme="0" tint="-0.0499893185216834"/>
        <bgColor indexed="64"/>
      </patternFill>
    </fill>
    <fill>
      <patternFill patternType="solid">
        <fgColor theme="0" tint="-0.149998474074526"/>
        <bgColor indexed="64"/>
      </patternFill>
    </fill>
    <fill>
      <patternFill patternType="solid">
        <fgColor theme="0"/>
        <bgColor theme="0"/>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177"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14" fillId="0" borderId="0" applyNumberFormat="0" applyFill="0" applyBorder="0" applyAlignment="0" applyProtection="0"/>
    <xf numFmtId="0" fontId="20" fillId="0" borderId="0" applyNumberFormat="0" applyFill="0" applyBorder="0" applyAlignment="0" applyProtection="0">
      <alignment vertical="center"/>
    </xf>
    <xf numFmtId="0" fontId="19" fillId="6" borderId="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7" borderId="6" applyNumberFormat="0" applyAlignment="0" applyProtection="0">
      <alignment vertical="center"/>
    </xf>
    <xf numFmtId="0" fontId="28" fillId="8" borderId="7" applyNumberFormat="0" applyAlignment="0" applyProtection="0">
      <alignment vertical="center"/>
    </xf>
    <xf numFmtId="0" fontId="29" fillId="8" borderId="6" applyNumberFormat="0" applyAlignment="0" applyProtection="0">
      <alignment vertical="center"/>
    </xf>
    <xf numFmtId="0" fontId="30" fillId="9" borderId="8" applyNumberFormat="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cellStyleXfs>
  <cellXfs count="53">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wrapText="1"/>
    </xf>
    <xf numFmtId="0" fontId="2" fillId="2" borderId="1" xfId="0" applyFont="1" applyFill="1" applyBorder="1" applyAlignment="1">
      <alignment horizontal="center" vertical="center" wrapText="1"/>
    </xf>
    <xf numFmtId="0" fontId="0" fillId="0" borderId="0" xfId="0" applyAlignment="1">
      <alignment horizontal="center" vertical="center"/>
    </xf>
    <xf numFmtId="4" fontId="0" fillId="0" borderId="0" xfId="0" applyNumberFormat="1" applyAlignment="1">
      <alignment horizontal="center" vertical="center"/>
    </xf>
    <xf numFmtId="0" fontId="0" fillId="0" borderId="0" xfId="0" applyProtection="1">
      <protection locked="0"/>
    </xf>
    <xf numFmtId="0" fontId="1" fillId="2"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xf>
    <xf numFmtId="0" fontId="4" fillId="4" borderId="2"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wrapText="1"/>
      <protection locked="0"/>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5" fillId="3"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49" fontId="7" fillId="0" borderId="2" xfId="0" applyNumberFormat="1" applyFont="1" applyBorder="1" applyAlignment="1" applyProtection="1">
      <alignment horizontal="center" vertical="center" wrapText="1"/>
      <protection locked="0"/>
    </xf>
    <xf numFmtId="4" fontId="6" fillId="0" borderId="1" xfId="0" applyNumberFormat="1" applyFont="1" applyBorder="1" applyAlignment="1" applyProtection="1">
      <alignment horizontal="center" vertical="center" wrapText="1"/>
      <protection locked="0"/>
    </xf>
    <xf numFmtId="9" fontId="6" fillId="3"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pplyProtection="1">
      <alignment vertical="center" wrapText="1"/>
      <protection locked="0"/>
    </xf>
    <xf numFmtId="0" fontId="10" fillId="2" borderId="1" xfId="0" applyFont="1" applyFill="1" applyBorder="1" applyAlignment="1">
      <alignment horizontal="left" vertical="center" wrapText="1"/>
    </xf>
    <xf numFmtId="0" fontId="10" fillId="5" borderId="1" xfId="0" applyFont="1" applyFill="1" applyBorder="1" applyAlignment="1" applyProtection="1">
      <alignment horizontal="left" vertical="center" wrapText="1"/>
      <protection locked="0"/>
    </xf>
    <xf numFmtId="58" fontId="0" fillId="0" borderId="1" xfId="0" applyNumberFormat="1" applyBorder="1" applyAlignment="1" applyProtection="1">
      <alignment horizontal="center" vertical="center"/>
      <protection locked="0"/>
    </xf>
    <xf numFmtId="0" fontId="5" fillId="3" borderId="1" xfId="0" applyFont="1" applyFill="1" applyBorder="1" applyAlignment="1">
      <alignment vertical="center" wrapText="1"/>
    </xf>
    <xf numFmtId="0" fontId="10" fillId="0" borderId="1" xfId="0" applyFont="1" applyBorder="1" applyAlignment="1" applyProtection="1">
      <alignment horizontal="left" vertical="center" wrapText="1"/>
      <protection locked="0"/>
    </xf>
    <xf numFmtId="0" fontId="9" fillId="0" borderId="1" xfId="0" applyFont="1" applyBorder="1" applyAlignment="1" applyProtection="1">
      <alignment horizontal="justify" vertical="center" wrapText="1"/>
      <protection locked="0"/>
    </xf>
    <xf numFmtId="0" fontId="11" fillId="3" borderId="1" xfId="0" applyFont="1" applyFill="1" applyBorder="1" applyAlignment="1">
      <alignment horizontal="justify" vertical="center" wrapText="1"/>
    </xf>
    <xf numFmtId="0" fontId="0" fillId="2" borderId="1" xfId="0" applyFill="1" applyBorder="1" applyAlignment="1">
      <alignment horizontal="left" vertical="center"/>
    </xf>
    <xf numFmtId="0" fontId="0" fillId="5" borderId="1" xfId="0" applyFill="1" applyBorder="1" applyAlignment="1" applyProtection="1">
      <alignment horizontal="left" vertical="center"/>
      <protection locked="0"/>
    </xf>
    <xf numFmtId="0" fontId="5" fillId="3" borderId="1" xfId="0" applyFont="1" applyFill="1" applyBorder="1" applyAlignment="1">
      <alignment horizontal="justify" vertical="center"/>
    </xf>
    <xf numFmtId="49" fontId="7" fillId="0" borderId="2" xfId="0" applyNumberFormat="1" applyFont="1" applyBorder="1" applyAlignment="1" applyProtection="1">
      <alignment horizontal="center" wrapText="1"/>
      <protection locked="0"/>
    </xf>
    <xf numFmtId="1" fontId="12" fillId="0" borderId="2" xfId="0" applyNumberFormat="1" applyFont="1" applyBorder="1" applyAlignment="1" applyProtection="1">
      <alignment horizontal="center"/>
      <protection locked="0"/>
    </xf>
    <xf numFmtId="0" fontId="9" fillId="0" borderId="2" xfId="0" applyFont="1" applyBorder="1" applyAlignment="1" applyProtection="1">
      <alignment horizontal="left" wrapText="1"/>
      <protection locked="0"/>
    </xf>
    <xf numFmtId="0" fontId="13" fillId="5" borderId="1" xfId="6" applyFont="1" applyFill="1" applyBorder="1" applyAlignment="1" applyProtection="1">
      <alignment horizontal="left" vertical="center" wrapText="1"/>
      <protection locked="0"/>
    </xf>
    <xf numFmtId="0" fontId="14" fillId="5" borderId="1" xfId="6" applyFill="1" applyBorder="1" applyAlignment="1" applyProtection="1">
      <alignment horizontal="left" vertical="center" wrapText="1"/>
      <protection locked="0"/>
    </xf>
    <xf numFmtId="4" fontId="7" fillId="0" borderId="2" xfId="0" applyNumberFormat="1" applyFont="1" applyBorder="1" applyAlignment="1" applyProtection="1">
      <alignment horizontal="center" vertical="center" wrapText="1"/>
      <protection locked="0"/>
    </xf>
    <xf numFmtId="0" fontId="9" fillId="0" borderId="2" xfId="0" applyFont="1" applyBorder="1" applyAlignment="1" applyProtection="1">
      <alignment vertical="center" wrapText="1"/>
      <protection locked="0"/>
    </xf>
    <xf numFmtId="4" fontId="12" fillId="0" borderId="2" xfId="0" applyNumberFormat="1" applyFont="1" applyBorder="1" applyAlignment="1" applyProtection="1">
      <alignment horizontal="center"/>
      <protection locked="0"/>
    </xf>
    <xf numFmtId="0" fontId="15" fillId="0" borderId="2" xfId="0" applyFont="1" applyBorder="1" applyAlignment="1" applyProtection="1">
      <alignment wrapText="1"/>
      <protection locked="0"/>
    </xf>
    <xf numFmtId="0" fontId="9" fillId="0" borderId="2" xfId="0" applyFont="1" applyBorder="1" applyAlignment="1" applyProtection="1">
      <alignment wrapText="1"/>
      <protection locked="0"/>
    </xf>
    <xf numFmtId="0" fontId="0" fillId="2" borderId="1" xfId="0" applyFill="1" applyBorder="1" applyAlignment="1">
      <alignment horizontal="left" vertical="center" wrapText="1"/>
    </xf>
    <xf numFmtId="4" fontId="16" fillId="0" borderId="0" xfId="0" applyNumberFormat="1" applyFont="1" applyAlignment="1" applyProtection="1">
      <alignment horizontal="right"/>
      <protection locked="0"/>
    </xf>
    <xf numFmtId="0" fontId="9" fillId="0" borderId="2" xfId="0" applyFont="1" applyBorder="1" applyAlignment="1" applyProtection="1">
      <alignment horizontal="left" vertical="top" wrapText="1"/>
      <protection locked="0"/>
    </xf>
    <xf numFmtId="0" fontId="17" fillId="0" borderId="1" xfId="0" applyFont="1" applyBorder="1" applyAlignment="1">
      <alignment horizontal="center" vertical="center" wrapText="1"/>
    </xf>
    <xf numFmtId="0" fontId="9" fillId="0" borderId="0" xfId="0" applyFont="1" applyAlignment="1" applyProtection="1">
      <alignment wrapText="1"/>
      <protection locked="0"/>
    </xf>
    <xf numFmtId="4" fontId="7" fillId="0" borderId="2" xfId="0" applyNumberFormat="1" applyFont="1" applyBorder="1" applyAlignment="1" applyProtection="1">
      <alignment horizontal="center" wrapText="1"/>
      <protection locked="0"/>
    </xf>
    <xf numFmtId="0" fontId="18" fillId="0" borderId="2" xfId="0" applyFont="1" applyBorder="1" applyAlignment="1" applyProtection="1">
      <alignment horizontal="left" vertical="center" wrapText="1"/>
      <protection locked="0"/>
    </xf>
    <xf numFmtId="0" fontId="4" fillId="3" borderId="1" xfId="0" applyFont="1" applyFill="1" applyBorder="1" applyAlignment="1">
      <alignment vertical="center" wrapText="1"/>
    </xf>
    <xf numFmtId="0" fontId="4" fillId="3" borderId="1" xfId="0" applyFont="1" applyFill="1" applyBorder="1" applyAlignment="1">
      <alignment vertical="center"/>
    </xf>
    <xf numFmtId="0" fontId="10" fillId="2" borderId="1" xfId="0" applyFont="1" applyFill="1" applyBorder="1" applyAlignment="1">
      <alignment horizontal="left" vertical="center"/>
    </xf>
    <xf numFmtId="0" fontId="14" fillId="5" borderId="1" xfId="6" applyFill="1" applyBorder="1" applyAlignment="1" applyProtection="1">
      <alignment horizontal="left" vertical="center"/>
      <protection locked="0"/>
    </xf>
    <xf numFmtId="0" fontId="7" fillId="0" borderId="2" xfId="0" applyFont="1" applyBorder="1" applyAlignment="1" applyProtection="1">
      <alignment horizontal="center" vertical="center" wrapText="1"/>
      <protection locked="0"/>
    </xf>
    <xf numFmtId="1" fontId="6" fillId="0" borderId="1" xfId="0" applyNumberFormat="1" applyFont="1" applyBorder="1" applyAlignment="1" applyProtection="1">
      <alignment horizontal="center" vertical="center" wrapText="1"/>
      <protection locked="0"/>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6">
    <dxf>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theme="1"/>
        </patternFill>
      </fill>
    </dxf>
    <dxf>
      <font>
        <color rgb="FF006100"/>
      </font>
      <fill>
        <patternFill patternType="solid">
          <bgColor rgb="FFFF000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tabSelected="1" zoomScale="49" zoomScaleNormal="49" topLeftCell="L14" workbookViewId="0">
      <selection activeCell="R27" sqref="R27"/>
    </sheetView>
  </sheetViews>
  <sheetFormatPr defaultColWidth="11" defaultRowHeight="13.5"/>
  <cols>
    <col min="2" max="2" width="11.3" customWidth="1"/>
    <col min="3" max="3" width="33.3" customWidth="1"/>
    <col min="4" max="4" width="50.9" customWidth="1"/>
    <col min="5" max="5" width="19.4" customWidth="1"/>
    <col min="6" max="6" width="41.9" customWidth="1"/>
    <col min="7" max="7" width="44.1" customWidth="1"/>
    <col min="8" max="8" width="37.9" hidden="1" customWidth="1"/>
    <col min="9" max="9" width="45.7" customWidth="1"/>
    <col min="10" max="10" width="26.3" style="4" customWidth="1"/>
    <col min="11" max="11" width="12.4" style="5" customWidth="1"/>
    <col min="12" max="12" width="15" style="5" customWidth="1"/>
    <col min="13" max="13" width="16.4" customWidth="1"/>
    <col min="14" max="14" width="11.4"/>
    <col min="15" max="15" width="16.4" customWidth="1"/>
    <col min="16" max="16" width="60.9" style="6" customWidth="1"/>
    <col min="17" max="17" width="53.9" customWidth="1"/>
    <col min="18" max="18" width="37" style="6" customWidth="1"/>
    <col min="19" max="19" width="16.7" customWidth="1"/>
  </cols>
  <sheetData>
    <row r="1" ht="30" spans="1:19">
      <c r="A1" s="1" t="s">
        <v>0</v>
      </c>
      <c r="B1" s="7" t="s">
        <v>1</v>
      </c>
      <c r="C1" s="7" t="s">
        <v>2</v>
      </c>
      <c r="D1" s="7" t="s">
        <v>3</v>
      </c>
      <c r="E1" s="1" t="s">
        <v>4</v>
      </c>
      <c r="F1" s="1" t="s">
        <v>5</v>
      </c>
      <c r="G1" s="1" t="s">
        <v>6</v>
      </c>
      <c r="H1" s="1" t="s">
        <v>7</v>
      </c>
      <c r="I1" s="1" t="s">
        <v>8</v>
      </c>
      <c r="J1" s="7" t="s">
        <v>9</v>
      </c>
      <c r="K1" s="7" t="s">
        <v>10</v>
      </c>
      <c r="L1" s="7" t="s">
        <v>11</v>
      </c>
      <c r="M1" s="1" t="s">
        <v>12</v>
      </c>
      <c r="N1" s="1" t="s">
        <v>13</v>
      </c>
      <c r="O1" s="1" t="s">
        <v>14</v>
      </c>
      <c r="P1" s="7" t="s">
        <v>15</v>
      </c>
      <c r="Q1" s="1" t="s">
        <v>16</v>
      </c>
      <c r="R1" s="7" t="s">
        <v>17</v>
      </c>
      <c r="S1" s="7" t="s">
        <v>18</v>
      </c>
    </row>
    <row r="2" ht="42.75" spans="1:19">
      <c r="A2" s="8">
        <v>1</v>
      </c>
      <c r="B2" s="9" t="s">
        <v>19</v>
      </c>
      <c r="C2" s="10" t="s">
        <v>20</v>
      </c>
      <c r="D2" s="9" t="s">
        <v>21</v>
      </c>
      <c r="E2" s="11" t="s">
        <v>22</v>
      </c>
      <c r="F2" s="12" t="s">
        <v>23</v>
      </c>
      <c r="G2" s="12" t="s">
        <v>24</v>
      </c>
      <c r="H2" s="13" t="s">
        <v>25</v>
      </c>
      <c r="I2" s="14" t="s">
        <v>26</v>
      </c>
      <c r="J2" s="15" t="s">
        <v>27</v>
      </c>
      <c r="K2" s="16">
        <v>0</v>
      </c>
      <c r="L2" s="16">
        <v>0</v>
      </c>
      <c r="M2" s="17">
        <v>1</v>
      </c>
      <c r="N2" s="17" t="str">
        <f>IF(J2="NA","NA",IF(J2="SD","SD",IF(J2="EP","EP",K2/L2)))</f>
        <v>NA</v>
      </c>
      <c r="O2" s="18">
        <f>IF(J2="NA",4,IF(J2="SD",5,IF(J2="EP",6,IF(AND(N2&gt;(79%*M2)),3,IF(AND(N2&gt;=(60%*M2)),2,IF(AND(N2&lt;(60%*M2)),1))))))</f>
        <v>4</v>
      </c>
      <c r="P2" s="19"/>
      <c r="Q2" s="20" t="s">
        <v>28</v>
      </c>
      <c r="R2" s="21"/>
      <c r="S2" s="22">
        <v>46142</v>
      </c>
    </row>
    <row r="3" ht="85.5" spans="1:19">
      <c r="A3" s="8">
        <v>2</v>
      </c>
      <c r="B3" s="9" t="s">
        <v>19</v>
      </c>
      <c r="C3" s="10" t="s">
        <v>20</v>
      </c>
      <c r="D3" s="9" t="s">
        <v>21</v>
      </c>
      <c r="E3" s="11" t="s">
        <v>22</v>
      </c>
      <c r="F3" s="12" t="s">
        <v>23</v>
      </c>
      <c r="G3" s="12" t="s">
        <v>29</v>
      </c>
      <c r="H3" s="13" t="s">
        <v>30</v>
      </c>
      <c r="I3" s="14" t="s">
        <v>26</v>
      </c>
      <c r="J3" s="15" t="s">
        <v>27</v>
      </c>
      <c r="K3" s="16">
        <v>0</v>
      </c>
      <c r="L3" s="16">
        <v>0</v>
      </c>
      <c r="M3" s="17">
        <v>1</v>
      </c>
      <c r="N3" s="17" t="str">
        <f t="shared" ref="N3:N39" si="0">IF(J3="NA","NA",IF(J3="SD","SD",IF(J3="EP","EP",K3/L3)))</f>
        <v>NA</v>
      </c>
      <c r="O3" s="18">
        <f t="shared" ref="O3:O14" si="1">IF(J3="NA",4,IF(J3="SD",5,IF(J3="EP",6,IF(AND(N3&gt;(79%*M3)),3,IF(AND(N3&gt;=(60%*M3)),2,IF(AND(N3&lt;(60%*M3)),1))))))</f>
        <v>4</v>
      </c>
      <c r="P3" s="19"/>
      <c r="Q3" s="20" t="s">
        <v>28</v>
      </c>
      <c r="R3" s="21"/>
      <c r="S3" s="22">
        <v>46142</v>
      </c>
    </row>
    <row r="4" ht="33.75" spans="1:19">
      <c r="A4" s="8">
        <v>3</v>
      </c>
      <c r="B4" s="9" t="s">
        <v>19</v>
      </c>
      <c r="C4" s="10" t="s">
        <v>20</v>
      </c>
      <c r="D4" s="9" t="s">
        <v>21</v>
      </c>
      <c r="E4" s="11" t="s">
        <v>22</v>
      </c>
      <c r="F4" s="12" t="s">
        <v>31</v>
      </c>
      <c r="G4" s="12" t="s">
        <v>32</v>
      </c>
      <c r="H4" s="13" t="s">
        <v>33</v>
      </c>
      <c r="I4" s="14" t="s">
        <v>26</v>
      </c>
      <c r="J4" s="15" t="s">
        <v>27</v>
      </c>
      <c r="K4" s="16">
        <v>0</v>
      </c>
      <c r="L4" s="16">
        <v>0</v>
      </c>
      <c r="M4" s="17">
        <v>1</v>
      </c>
      <c r="N4" s="17" t="str">
        <f t="shared" si="0"/>
        <v>NA</v>
      </c>
      <c r="O4" s="18">
        <f t="shared" si="1"/>
        <v>4</v>
      </c>
      <c r="P4" s="19"/>
      <c r="Q4" s="20" t="s">
        <v>28</v>
      </c>
      <c r="R4" s="21"/>
      <c r="S4" s="22">
        <v>46142</v>
      </c>
    </row>
    <row r="5" ht="71.25" spans="1:19">
      <c r="A5" s="8">
        <v>4</v>
      </c>
      <c r="B5" s="9" t="s">
        <v>19</v>
      </c>
      <c r="C5" s="10" t="s">
        <v>20</v>
      </c>
      <c r="D5" s="9" t="s">
        <v>21</v>
      </c>
      <c r="E5" s="11" t="s">
        <v>22</v>
      </c>
      <c r="F5" s="12" t="s">
        <v>34</v>
      </c>
      <c r="G5" s="12" t="s">
        <v>35</v>
      </c>
      <c r="H5" s="23" t="s">
        <v>36</v>
      </c>
      <c r="I5" s="14" t="s">
        <v>26</v>
      </c>
      <c r="J5" s="15" t="s">
        <v>27</v>
      </c>
      <c r="K5" s="16">
        <v>0</v>
      </c>
      <c r="L5" s="16">
        <v>0</v>
      </c>
      <c r="M5" s="17">
        <v>1</v>
      </c>
      <c r="N5" s="17" t="str">
        <f>IF(J5="NA","NA",IF(J5="SD","SD",IF(J5="EP","EP",IF(AND(K5=0,L5=0),1,K5/L5))))</f>
        <v>NA</v>
      </c>
      <c r="O5" s="18">
        <f t="shared" si="1"/>
        <v>4</v>
      </c>
      <c r="P5" s="24"/>
      <c r="Q5" s="20" t="s">
        <v>37</v>
      </c>
      <c r="R5" s="21"/>
      <c r="S5" s="22">
        <v>46142</v>
      </c>
    </row>
    <row r="6" ht="57" spans="1:19">
      <c r="A6" s="8">
        <v>5</v>
      </c>
      <c r="B6" s="9" t="s">
        <v>19</v>
      </c>
      <c r="C6" s="10" t="s">
        <v>20</v>
      </c>
      <c r="D6" s="9" t="s">
        <v>21</v>
      </c>
      <c r="E6" s="11" t="s">
        <v>22</v>
      </c>
      <c r="F6" s="12" t="s">
        <v>38</v>
      </c>
      <c r="G6" s="12" t="s">
        <v>39</v>
      </c>
      <c r="H6" s="13" t="s">
        <v>40</v>
      </c>
      <c r="I6" s="14" t="s">
        <v>26</v>
      </c>
      <c r="J6" s="15" t="s">
        <v>27</v>
      </c>
      <c r="K6" s="16">
        <v>0</v>
      </c>
      <c r="L6" s="16">
        <v>0</v>
      </c>
      <c r="M6" s="17">
        <v>1</v>
      </c>
      <c r="N6" s="17" t="str">
        <f>IF(J6="NA","NA",IF(J6="SD","SD",IF(J6="EP","EP",IF(AND(K6=0,L6=0),1,K6/L6))))</f>
        <v>NA</v>
      </c>
      <c r="O6" s="18">
        <f t="shared" si="1"/>
        <v>4</v>
      </c>
      <c r="P6" s="25"/>
      <c r="Q6" s="20" t="s">
        <v>41</v>
      </c>
      <c r="R6" s="21"/>
      <c r="S6" s="22">
        <v>46142</v>
      </c>
    </row>
    <row r="7" ht="57" spans="1:19">
      <c r="A7" s="8">
        <v>6</v>
      </c>
      <c r="B7" s="9" t="s">
        <v>19</v>
      </c>
      <c r="C7" s="10" t="s">
        <v>20</v>
      </c>
      <c r="D7" s="9" t="s">
        <v>21</v>
      </c>
      <c r="E7" s="11" t="s">
        <v>22</v>
      </c>
      <c r="F7" s="12" t="s">
        <v>42</v>
      </c>
      <c r="G7" s="12" t="s">
        <v>43</v>
      </c>
      <c r="H7" s="23" t="s">
        <v>44</v>
      </c>
      <c r="I7" s="14" t="s">
        <v>26</v>
      </c>
      <c r="J7" s="15" t="s">
        <v>27</v>
      </c>
      <c r="K7" s="16">
        <v>0</v>
      </c>
      <c r="L7" s="16">
        <v>0</v>
      </c>
      <c r="M7" s="17">
        <v>1</v>
      </c>
      <c r="N7" s="17" t="str">
        <f>IF(J7="NA","NA",IF(J7="SD","SD",IF(J7="EP","EP",IF(AND(K7=0,L7=0),1,K7/L7))))</f>
        <v>NA</v>
      </c>
      <c r="O7" s="18">
        <f t="shared" si="1"/>
        <v>4</v>
      </c>
      <c r="P7" s="25"/>
      <c r="Q7" s="20" t="s">
        <v>45</v>
      </c>
      <c r="R7" s="21"/>
      <c r="S7" s="22">
        <v>46142</v>
      </c>
    </row>
    <row r="8" ht="85.5" spans="1:19">
      <c r="A8" s="8">
        <v>7</v>
      </c>
      <c r="B8" s="9" t="s">
        <v>19</v>
      </c>
      <c r="C8" s="10" t="s">
        <v>20</v>
      </c>
      <c r="D8" s="9" t="s">
        <v>21</v>
      </c>
      <c r="E8" s="11" t="s">
        <v>22</v>
      </c>
      <c r="F8" s="12" t="s">
        <v>42</v>
      </c>
      <c r="G8" s="12" t="s">
        <v>46</v>
      </c>
      <c r="H8" s="13" t="s">
        <v>47</v>
      </c>
      <c r="I8" s="14" t="s">
        <v>26</v>
      </c>
      <c r="J8" s="15" t="s">
        <v>27</v>
      </c>
      <c r="K8" s="16">
        <v>0</v>
      </c>
      <c r="L8" s="16">
        <v>0</v>
      </c>
      <c r="M8" s="17">
        <v>1</v>
      </c>
      <c r="N8" s="17" t="str">
        <f>IF(J8="NA","NA",IF(J8="SD","SD",IF(J8="EP","EP",IF(AND(K8=0,L8=0),1,K8/L8))))</f>
        <v>NA</v>
      </c>
      <c r="O8" s="18">
        <f t="shared" si="1"/>
        <v>4</v>
      </c>
      <c r="P8" s="25"/>
      <c r="Q8" s="20" t="s">
        <v>48</v>
      </c>
      <c r="R8" s="21"/>
      <c r="S8" s="22">
        <v>46142</v>
      </c>
    </row>
    <row r="9" ht="42.75" spans="1:19">
      <c r="A9" s="8">
        <v>8</v>
      </c>
      <c r="B9" s="9" t="s">
        <v>19</v>
      </c>
      <c r="C9" s="10" t="s">
        <v>20</v>
      </c>
      <c r="D9" s="9" t="s">
        <v>21</v>
      </c>
      <c r="E9" s="11" t="s">
        <v>22</v>
      </c>
      <c r="F9" s="12" t="s">
        <v>42</v>
      </c>
      <c r="G9" s="12" t="s">
        <v>49</v>
      </c>
      <c r="H9" s="13" t="s">
        <v>50</v>
      </c>
      <c r="I9" s="14" t="s">
        <v>26</v>
      </c>
      <c r="J9" s="15" t="s">
        <v>27</v>
      </c>
      <c r="K9" s="16">
        <v>0</v>
      </c>
      <c r="L9" s="16">
        <v>0</v>
      </c>
      <c r="M9" s="17">
        <v>1</v>
      </c>
      <c r="N9" s="17" t="str">
        <f t="shared" si="0"/>
        <v>NA</v>
      </c>
      <c r="O9" s="18">
        <f t="shared" si="1"/>
        <v>4</v>
      </c>
      <c r="P9" s="25"/>
      <c r="Q9" s="20" t="s">
        <v>51</v>
      </c>
      <c r="R9" s="21"/>
      <c r="S9" s="22">
        <v>46142</v>
      </c>
    </row>
    <row r="10" ht="57" spans="1:19">
      <c r="A10" s="8">
        <v>9</v>
      </c>
      <c r="B10" s="9" t="s">
        <v>19</v>
      </c>
      <c r="C10" s="10" t="s">
        <v>20</v>
      </c>
      <c r="D10" s="9" t="s">
        <v>21</v>
      </c>
      <c r="E10" s="11" t="s">
        <v>22</v>
      </c>
      <c r="F10" s="12" t="s">
        <v>42</v>
      </c>
      <c r="G10" s="12" t="s">
        <v>52</v>
      </c>
      <c r="H10" s="13" t="s">
        <v>53</v>
      </c>
      <c r="I10" s="14" t="s">
        <v>26</v>
      </c>
      <c r="J10" s="15" t="s">
        <v>27</v>
      </c>
      <c r="K10" s="16">
        <v>0</v>
      </c>
      <c r="L10" s="16">
        <v>0</v>
      </c>
      <c r="M10" s="17">
        <v>1</v>
      </c>
      <c r="N10" s="17" t="str">
        <f t="shared" si="0"/>
        <v>NA</v>
      </c>
      <c r="O10" s="18">
        <f t="shared" si="1"/>
        <v>4</v>
      </c>
      <c r="P10" s="25"/>
      <c r="Q10" s="20" t="s">
        <v>54</v>
      </c>
      <c r="R10" s="21"/>
      <c r="S10" s="22">
        <v>46142</v>
      </c>
    </row>
    <row r="11" ht="57" spans="1:19">
      <c r="A11" s="8">
        <v>10</v>
      </c>
      <c r="B11" s="9" t="s">
        <v>19</v>
      </c>
      <c r="C11" s="10" t="s">
        <v>20</v>
      </c>
      <c r="D11" s="9" t="s">
        <v>21</v>
      </c>
      <c r="E11" s="11" t="s">
        <v>22</v>
      </c>
      <c r="F11" s="12" t="s">
        <v>55</v>
      </c>
      <c r="G11" s="12" t="s">
        <v>56</v>
      </c>
      <c r="H11" s="13" t="s">
        <v>57</v>
      </c>
      <c r="I11" s="14" t="s">
        <v>26</v>
      </c>
      <c r="J11" s="15" t="s">
        <v>27</v>
      </c>
      <c r="K11" s="16">
        <v>0</v>
      </c>
      <c r="L11" s="16">
        <v>0</v>
      </c>
      <c r="M11" s="17">
        <v>1</v>
      </c>
      <c r="N11" s="17" t="str">
        <f>IF(J11="NA","NA",IF(J11="SD","SD",IF(J11="EP","EP",IF(AND(K11=0,L11=0),1,IF(AND(K11=0,L11&gt;0),1,K11/L11)))))</f>
        <v>NA</v>
      </c>
      <c r="O11" s="18">
        <f t="shared" si="1"/>
        <v>4</v>
      </c>
      <c r="P11" s="25"/>
      <c r="Q11" s="20" t="s">
        <v>58</v>
      </c>
      <c r="R11" s="21"/>
      <c r="S11" s="22">
        <v>46142</v>
      </c>
    </row>
    <row r="12" ht="60" spans="1:19">
      <c r="A12" s="8">
        <v>11</v>
      </c>
      <c r="B12" s="9" t="s">
        <v>19</v>
      </c>
      <c r="C12" s="10" t="s">
        <v>20</v>
      </c>
      <c r="D12" s="9" t="s">
        <v>21</v>
      </c>
      <c r="E12" s="11" t="s">
        <v>22</v>
      </c>
      <c r="F12" s="12" t="s">
        <v>55</v>
      </c>
      <c r="G12" s="12" t="s">
        <v>59</v>
      </c>
      <c r="H12" s="23" t="s">
        <v>60</v>
      </c>
      <c r="I12" s="14" t="s">
        <v>26</v>
      </c>
      <c r="J12" s="15" t="s">
        <v>61</v>
      </c>
      <c r="K12" s="16">
        <v>269</v>
      </c>
      <c r="L12" s="16">
        <v>289</v>
      </c>
      <c r="M12" s="17">
        <v>1</v>
      </c>
      <c r="N12" s="17">
        <f>IF(J12="NA","NA",IF(J12="SD","SD",IF(J12="EP","EP",IF(AND(K12=0,L12=0),1,K12/L12))))</f>
        <v>0.930795847750865</v>
      </c>
      <c r="O12" s="18">
        <f t="shared" si="1"/>
        <v>3</v>
      </c>
      <c r="P12" s="19" t="s">
        <v>62</v>
      </c>
      <c r="Q12" s="20" t="s">
        <v>58</v>
      </c>
      <c r="R12" s="21"/>
      <c r="S12" s="22">
        <v>46142</v>
      </c>
    </row>
    <row r="13" ht="45" spans="1:19">
      <c r="A13" s="8">
        <v>12</v>
      </c>
      <c r="B13" s="9" t="s">
        <v>19</v>
      </c>
      <c r="C13" s="10" t="s">
        <v>20</v>
      </c>
      <c r="D13" s="9" t="s">
        <v>21</v>
      </c>
      <c r="E13" s="11" t="s">
        <v>22</v>
      </c>
      <c r="F13" s="12" t="s">
        <v>63</v>
      </c>
      <c r="G13" s="12" t="s">
        <v>64</v>
      </c>
      <c r="H13" s="23" t="s">
        <v>65</v>
      </c>
      <c r="I13" s="14" t="s">
        <v>26</v>
      </c>
      <c r="J13" s="15" t="s">
        <v>27</v>
      </c>
      <c r="K13" s="16">
        <v>0</v>
      </c>
      <c r="L13" s="16">
        <v>0</v>
      </c>
      <c r="M13" s="17">
        <v>1</v>
      </c>
      <c r="N13" s="17" t="str">
        <f>IF(J13="NA","NA",IF(J13="SD","SD",IF(J13="EP","EP",IF(AND(K13=0,L13=0),1,K13/L13))))</f>
        <v>NA</v>
      </c>
      <c r="O13" s="18">
        <f t="shared" si="1"/>
        <v>4</v>
      </c>
      <c r="P13" s="25"/>
      <c r="Q13" s="20" t="s">
        <v>66</v>
      </c>
      <c r="R13" s="21"/>
      <c r="S13" s="22">
        <v>46142</v>
      </c>
    </row>
    <row r="14" ht="60" spans="1:19">
      <c r="A14" s="8">
        <v>13</v>
      </c>
      <c r="B14" s="9" t="s">
        <v>19</v>
      </c>
      <c r="C14" s="10" t="s">
        <v>20</v>
      </c>
      <c r="D14" s="9" t="s">
        <v>21</v>
      </c>
      <c r="E14" s="11" t="s">
        <v>22</v>
      </c>
      <c r="F14" s="12" t="s">
        <v>67</v>
      </c>
      <c r="G14" s="12" t="s">
        <v>68</v>
      </c>
      <c r="H14" s="23" t="s">
        <v>69</v>
      </c>
      <c r="I14" s="14" t="s">
        <v>26</v>
      </c>
      <c r="J14" s="15" t="s">
        <v>61</v>
      </c>
      <c r="K14" s="16">
        <v>16</v>
      </c>
      <c r="L14" s="16">
        <v>16</v>
      </c>
      <c r="M14" s="17">
        <v>1</v>
      </c>
      <c r="N14" s="17">
        <f>IF(J14="NA","NA",IF(J14="SD","SD",IF(J14="EP","EP",IF(AND(K14=0,L14=0),1,K14/L14))))</f>
        <v>1</v>
      </c>
      <c r="O14" s="18">
        <f t="shared" si="1"/>
        <v>3</v>
      </c>
      <c r="P14" s="25" t="s">
        <v>70</v>
      </c>
      <c r="Q14" s="20" t="s">
        <v>66</v>
      </c>
      <c r="R14" s="21"/>
      <c r="S14" s="22">
        <v>46142</v>
      </c>
    </row>
    <row r="15" ht="60" spans="1:19">
      <c r="A15" s="8">
        <v>14</v>
      </c>
      <c r="B15" s="9" t="s">
        <v>19</v>
      </c>
      <c r="C15" s="10" t="s">
        <v>20</v>
      </c>
      <c r="D15" s="9" t="s">
        <v>21</v>
      </c>
      <c r="E15" s="11" t="s">
        <v>22</v>
      </c>
      <c r="F15" s="12" t="s">
        <v>71</v>
      </c>
      <c r="G15" s="12" t="s">
        <v>72</v>
      </c>
      <c r="H15" s="23" t="s">
        <v>73</v>
      </c>
      <c r="I15" s="14" t="s">
        <v>74</v>
      </c>
      <c r="J15" s="15" t="s">
        <v>75</v>
      </c>
      <c r="K15" s="16">
        <v>5</v>
      </c>
      <c r="L15" s="16">
        <v>16</v>
      </c>
      <c r="M15" s="17">
        <v>1</v>
      </c>
      <c r="N15" s="17">
        <f>IF(J15="NA","NA",IF(J15="SD","SD",IF(J15="EP","EP",IF(AND(K15=0,L15=0),0,K15/L15))))</f>
        <v>0.3125</v>
      </c>
      <c r="O15" s="18">
        <f>IF(J15="NA",4,IF(J15="SD",5,IF(J15="EP",6,IF(N15&lt;=10%,3,IF(AND(N15&gt;10%,N15&lt;=20%),2,IF(N15&gt;20%,1))))))</f>
        <v>1</v>
      </c>
      <c r="P15" s="25" t="s">
        <v>76</v>
      </c>
      <c r="Q15" s="20" t="s">
        <v>66</v>
      </c>
      <c r="R15" s="21"/>
      <c r="S15" s="22">
        <v>46142</v>
      </c>
    </row>
    <row r="16" ht="114" spans="1:19">
      <c r="A16" s="8">
        <v>15</v>
      </c>
      <c r="B16" s="9" t="s">
        <v>19</v>
      </c>
      <c r="C16" s="10" t="s">
        <v>20</v>
      </c>
      <c r="D16" s="9" t="s">
        <v>21</v>
      </c>
      <c r="E16" s="11" t="s">
        <v>22</v>
      </c>
      <c r="F16" s="12" t="s">
        <v>67</v>
      </c>
      <c r="G16" s="12" t="s">
        <v>77</v>
      </c>
      <c r="H16" s="26" t="s">
        <v>78</v>
      </c>
      <c r="I16" s="14" t="s">
        <v>26</v>
      </c>
      <c r="J16" s="15" t="s">
        <v>61</v>
      </c>
      <c r="K16" s="16">
        <v>15</v>
      </c>
      <c r="L16" s="16">
        <v>16</v>
      </c>
      <c r="M16" s="17">
        <v>1</v>
      </c>
      <c r="N16" s="17">
        <f>IF(J16="NA","NA",IF(J16="SD","SD",IF(J16="EP","EP",IF(AND(K16=0,L16=0),1,K16/L16))))</f>
        <v>0.9375</v>
      </c>
      <c r="O16" s="18">
        <f>IF(J16="NA",4,IF(J16="SD",5,IF(J16="EP",6,IF(AND(N16&gt;(79%*M16)),3,IF(AND(N16&gt;=(60%*M16)),2,IF(AND(N16&lt;(60%*M16)),1))))))</f>
        <v>3</v>
      </c>
      <c r="P16" s="25" t="s">
        <v>79</v>
      </c>
      <c r="Q16" s="20" t="s">
        <v>66</v>
      </c>
      <c r="R16" s="21"/>
      <c r="S16" s="22">
        <v>46142</v>
      </c>
    </row>
    <row r="17" ht="60" spans="1:19">
      <c r="A17" s="8">
        <v>16</v>
      </c>
      <c r="B17" s="9" t="s">
        <v>19</v>
      </c>
      <c r="C17" s="10" t="s">
        <v>20</v>
      </c>
      <c r="D17" s="9" t="s">
        <v>21</v>
      </c>
      <c r="E17" s="11" t="s">
        <v>22</v>
      </c>
      <c r="F17" s="12" t="s">
        <v>80</v>
      </c>
      <c r="G17" s="12" t="s">
        <v>81</v>
      </c>
      <c r="H17" s="13" t="s">
        <v>82</v>
      </c>
      <c r="I17" s="14" t="s">
        <v>83</v>
      </c>
      <c r="J17" s="15" t="s">
        <v>84</v>
      </c>
      <c r="K17" s="16">
        <f>+(2488-2826)</f>
        <v>-338</v>
      </c>
      <c r="L17" s="16">
        <v>2826</v>
      </c>
      <c r="M17" s="17">
        <v>1</v>
      </c>
      <c r="N17" s="17">
        <f>IF(J17="NA","NA",IF(J17="SD","SD",IF(J17="EP","EP",IF(AND(K17=0,L17=0),0,K17/L17))))</f>
        <v>-0.119603680113234</v>
      </c>
      <c r="O17" s="18">
        <f>IF(J17="NA",4,IF(J17="SD",5,IF(AND(N17&gt;=-5%,N17&lt;=10%),3,IF(OR(AND(N17&gt;=-10%,N17&lt;-5%),AND(N17&gt;10%,N17&lt;=15%)),2,1))))</f>
        <v>1</v>
      </c>
      <c r="P17" s="19" t="s">
        <v>85</v>
      </c>
      <c r="Q17" s="20" t="s">
        <v>86</v>
      </c>
      <c r="R17" s="21"/>
      <c r="S17" s="22">
        <v>46142</v>
      </c>
    </row>
    <row r="18" ht="60" spans="1:19">
      <c r="A18" s="8">
        <v>17</v>
      </c>
      <c r="B18" s="9" t="s">
        <v>19</v>
      </c>
      <c r="C18" s="10" t="s">
        <v>20</v>
      </c>
      <c r="D18" s="9" t="s">
        <v>21</v>
      </c>
      <c r="E18" s="11" t="s">
        <v>22</v>
      </c>
      <c r="F18" s="12" t="s">
        <v>80</v>
      </c>
      <c r="G18" s="12" t="s">
        <v>87</v>
      </c>
      <c r="H18" s="23" t="s">
        <v>88</v>
      </c>
      <c r="I18" s="14" t="s">
        <v>89</v>
      </c>
      <c r="J18" s="15" t="s">
        <v>90</v>
      </c>
      <c r="K18" s="16">
        <v>2</v>
      </c>
      <c r="L18" s="16">
        <v>174</v>
      </c>
      <c r="M18" s="17">
        <v>1</v>
      </c>
      <c r="N18" s="17">
        <f>IF(J18="NA","NA",IF(J18="SD","SD",IF(J18="EP","EP",IF(AND(K18=0,L18=0),0,K18/L18))))</f>
        <v>0.0114942528735632</v>
      </c>
      <c r="O18" s="18">
        <f>IF(J18="NA",4,IF(J18="SD",5,IF(J18="EP",6,IF(AND(N18&lt;=(2%*M18)),3,IF(N18&lt;(4%*M18),2,1)))))</f>
        <v>3</v>
      </c>
      <c r="P18" s="19" t="s">
        <v>91</v>
      </c>
      <c r="Q18" s="27" t="s">
        <v>28</v>
      </c>
      <c r="R18" s="28"/>
      <c r="S18" s="22">
        <v>46142</v>
      </c>
    </row>
    <row r="19" ht="60" spans="1:19">
      <c r="A19" s="8">
        <v>18</v>
      </c>
      <c r="B19" s="9" t="s">
        <v>19</v>
      </c>
      <c r="C19" s="10" t="s">
        <v>20</v>
      </c>
      <c r="D19" s="9" t="s">
        <v>21</v>
      </c>
      <c r="E19" s="11" t="s">
        <v>22</v>
      </c>
      <c r="F19" s="12" t="s">
        <v>92</v>
      </c>
      <c r="G19" s="12" t="s">
        <v>93</v>
      </c>
      <c r="H19" s="13" t="s">
        <v>94</v>
      </c>
      <c r="I19" s="14" t="s">
        <v>95</v>
      </c>
      <c r="J19" s="15" t="s">
        <v>96</v>
      </c>
      <c r="K19" s="16">
        <f>+(1049-1161)</f>
        <v>-112</v>
      </c>
      <c r="L19" s="16">
        <v>1161</v>
      </c>
      <c r="M19" s="17">
        <v>1</v>
      </c>
      <c r="N19" s="17">
        <f>IF(J19="NA","NA",IF(J19="SD","SD",IF(J19="EP","EP",IF(AND(K19=0,L19=0),0,K19/L19))))</f>
        <v>-0.0964685615848407</v>
      </c>
      <c r="O19" s="18">
        <f>IF(J19="NA",4,IF(J19="SD",5,IF(AND(N19&gt;=-5%,N19&lt;=15%),3,IF(OR(AND(N19&gt;=-10%,N19&lt;-5%),AND(N19&gt;15%,N19&lt;=20%)),2,1))))</f>
        <v>2</v>
      </c>
      <c r="P19" s="19" t="s">
        <v>97</v>
      </c>
      <c r="Q19" s="20" t="s">
        <v>98</v>
      </c>
      <c r="R19" s="21"/>
      <c r="S19" s="22">
        <v>46142</v>
      </c>
    </row>
    <row r="20" ht="60" spans="1:19">
      <c r="A20" s="8">
        <v>19</v>
      </c>
      <c r="B20" s="9" t="s">
        <v>19</v>
      </c>
      <c r="C20" s="10" t="s">
        <v>20</v>
      </c>
      <c r="D20" s="9" t="s">
        <v>21</v>
      </c>
      <c r="E20" s="11" t="s">
        <v>22</v>
      </c>
      <c r="F20" s="12" t="s">
        <v>99</v>
      </c>
      <c r="G20" s="12" t="s">
        <v>100</v>
      </c>
      <c r="H20" s="23" t="s">
        <v>101</v>
      </c>
      <c r="I20" s="14" t="s">
        <v>102</v>
      </c>
      <c r="J20" s="15" t="s">
        <v>103</v>
      </c>
      <c r="K20" s="16">
        <v>177</v>
      </c>
      <c r="L20" s="16">
        <v>1049</v>
      </c>
      <c r="M20" s="17">
        <v>1</v>
      </c>
      <c r="N20" s="17">
        <f>IF(J20="NA","NA",IF(J20="SD","SD",IF(J20="EP","EP",IF(AND(K20=0,L20=0),0,K20/L20))))</f>
        <v>0.168732125834128</v>
      </c>
      <c r="O20" s="18">
        <f>IF(J20="NA",4,IF(J20="SD",5,IF(J20="EP",6,IF(AND(N20&lt;=(20%*M20)),3,IF(AND(N20&lt;=(30%*M20)),2,IF(AND(N20&gt;(30%*M20)),1))))))</f>
        <v>3</v>
      </c>
      <c r="P20" s="19" t="s">
        <v>104</v>
      </c>
      <c r="Q20" s="20" t="s">
        <v>105</v>
      </c>
      <c r="R20" s="21"/>
      <c r="S20" s="22">
        <v>46142</v>
      </c>
    </row>
    <row r="21" ht="60" spans="1:19">
      <c r="A21" s="8">
        <v>20</v>
      </c>
      <c r="B21" s="9" t="s">
        <v>19</v>
      </c>
      <c r="C21" s="10" t="s">
        <v>20</v>
      </c>
      <c r="D21" s="9" t="s">
        <v>21</v>
      </c>
      <c r="E21" s="11" t="s">
        <v>22</v>
      </c>
      <c r="F21" s="12" t="s">
        <v>106</v>
      </c>
      <c r="G21" s="12" t="s">
        <v>107</v>
      </c>
      <c r="H21" s="23" t="s">
        <v>108</v>
      </c>
      <c r="I21" s="14" t="s">
        <v>109</v>
      </c>
      <c r="J21" s="15" t="s">
        <v>110</v>
      </c>
      <c r="K21" s="16">
        <v>376</v>
      </c>
      <c r="L21" s="16">
        <v>3031</v>
      </c>
      <c r="M21" s="17">
        <v>1</v>
      </c>
      <c r="N21" s="17">
        <f>IF(J21="NA","NA",IF(J21="SD","SD",IF(J21="EP","EP",IF(AND(K21=0,L21=0),0,K21/L21))))</f>
        <v>0.124051468162323</v>
      </c>
      <c r="O21" s="18">
        <f>IF(J21="NA",4,IF(J21="SD",5,IF(J21="EP",6,IF(N21="NA",3,IF(N21&lt;=5%,3,IF(AND(N21&gt;5%,N21&lt;=8%),2,1))))))</f>
        <v>1</v>
      </c>
      <c r="P21" s="19" t="s">
        <v>111</v>
      </c>
      <c r="Q21" s="20" t="s">
        <v>112</v>
      </c>
      <c r="R21" s="21"/>
      <c r="S21" s="22">
        <v>46142</v>
      </c>
    </row>
    <row r="22" ht="75" spans="1:19">
      <c r="A22" s="8">
        <v>21</v>
      </c>
      <c r="B22" s="9" t="s">
        <v>19</v>
      </c>
      <c r="C22" s="10" t="s">
        <v>20</v>
      </c>
      <c r="D22" s="9" t="s">
        <v>21</v>
      </c>
      <c r="E22" s="11" t="s">
        <v>113</v>
      </c>
      <c r="F22" s="12" t="s">
        <v>114</v>
      </c>
      <c r="G22" s="12" t="s">
        <v>115</v>
      </c>
      <c r="H22" s="29" t="s">
        <v>116</v>
      </c>
      <c r="I22" s="14" t="s">
        <v>26</v>
      </c>
      <c r="J22" s="30" t="s">
        <v>61</v>
      </c>
      <c r="K22" s="31">
        <v>12072411788</v>
      </c>
      <c r="L22" s="31">
        <v>14412814460</v>
      </c>
      <c r="M22" s="17">
        <v>1</v>
      </c>
      <c r="N22" s="17">
        <f t="shared" si="0"/>
        <v>0.837616540579542</v>
      </c>
      <c r="O22" s="18">
        <f t="shared" ref="O22:O24" si="2">IF(J22="NA",4,IF(J22="SD",5,IF(J22="EP",6,IF(AND(N22&gt;(79%*M22)),3,IF(AND(N22&gt;=(60%*M22)),2,IF(AND(N22&lt;(60%*M22)),1))))))</f>
        <v>3</v>
      </c>
      <c r="P22" s="32" t="s">
        <v>117</v>
      </c>
      <c r="Q22" s="20" t="s">
        <v>118</v>
      </c>
      <c r="R22" s="33"/>
      <c r="S22" s="22">
        <v>46142</v>
      </c>
    </row>
    <row r="23" ht="57" spans="1:19">
      <c r="A23" s="8">
        <v>22</v>
      </c>
      <c r="B23" s="9" t="s">
        <v>19</v>
      </c>
      <c r="C23" s="10" t="s">
        <v>20</v>
      </c>
      <c r="D23" s="9" t="s">
        <v>21</v>
      </c>
      <c r="E23" s="11" t="s">
        <v>113</v>
      </c>
      <c r="F23" s="12" t="s">
        <v>114</v>
      </c>
      <c r="G23" s="12" t="s">
        <v>119</v>
      </c>
      <c r="H23" s="29" t="s">
        <v>120</v>
      </c>
      <c r="I23" s="14" t="s">
        <v>26</v>
      </c>
      <c r="J23" s="30" t="s">
        <v>61</v>
      </c>
      <c r="K23" s="31">
        <v>20166935921</v>
      </c>
      <c r="L23" s="31">
        <v>29976300000</v>
      </c>
      <c r="M23" s="17">
        <v>1</v>
      </c>
      <c r="N23" s="17">
        <f t="shared" si="0"/>
        <v>0.672762679883775</v>
      </c>
      <c r="O23" s="18">
        <f t="shared" si="2"/>
        <v>2</v>
      </c>
      <c r="P23" s="32" t="s">
        <v>121</v>
      </c>
      <c r="Q23" s="20" t="s">
        <v>122</v>
      </c>
      <c r="R23" s="34"/>
      <c r="S23" s="22">
        <v>46142</v>
      </c>
    </row>
    <row r="24" ht="71.25" spans="1:19">
      <c r="A24" s="8">
        <v>23</v>
      </c>
      <c r="B24" s="9" t="s">
        <v>19</v>
      </c>
      <c r="C24" s="10" t="s">
        <v>20</v>
      </c>
      <c r="D24" s="9" t="s">
        <v>21</v>
      </c>
      <c r="E24" s="11" t="s">
        <v>123</v>
      </c>
      <c r="F24" s="12" t="s">
        <v>124</v>
      </c>
      <c r="G24" s="12" t="s">
        <v>125</v>
      </c>
      <c r="H24" s="13" t="s">
        <v>126</v>
      </c>
      <c r="I24" s="14" t="s">
        <v>26</v>
      </c>
      <c r="J24" s="30" t="s">
        <v>127</v>
      </c>
      <c r="K24" s="35" t="s">
        <v>127</v>
      </c>
      <c r="L24" s="35" t="s">
        <v>127</v>
      </c>
      <c r="M24" s="17">
        <v>1</v>
      </c>
      <c r="N24" s="17" t="str">
        <f t="shared" si="0"/>
        <v>EP</v>
      </c>
      <c r="O24" s="18">
        <f t="shared" si="2"/>
        <v>6</v>
      </c>
      <c r="P24" s="36" t="s">
        <v>128</v>
      </c>
      <c r="Q24" s="20" t="s">
        <v>129</v>
      </c>
      <c r="R24" s="34"/>
      <c r="S24" s="22">
        <v>46142</v>
      </c>
    </row>
    <row r="25" ht="57" spans="1:19">
      <c r="A25" s="8">
        <v>24</v>
      </c>
      <c r="B25" s="9" t="s">
        <v>19</v>
      </c>
      <c r="C25" s="10" t="s">
        <v>20</v>
      </c>
      <c r="D25" s="9" t="s">
        <v>21</v>
      </c>
      <c r="E25" s="11" t="s">
        <v>113</v>
      </c>
      <c r="F25" s="12" t="s">
        <v>130</v>
      </c>
      <c r="G25" s="12" t="s">
        <v>131</v>
      </c>
      <c r="H25" s="13" t="s">
        <v>132</v>
      </c>
      <c r="I25" s="14" t="s">
        <v>133</v>
      </c>
      <c r="J25" s="30" t="s">
        <v>134</v>
      </c>
      <c r="K25" s="37">
        <v>9719374402.99</v>
      </c>
      <c r="L25" s="37">
        <v>15983379270</v>
      </c>
      <c r="M25" s="17">
        <v>1</v>
      </c>
      <c r="N25" s="17">
        <f t="shared" si="0"/>
        <v>0.608092584102836</v>
      </c>
      <c r="O25" s="18">
        <f>IF(J25="NA",4,IF(J25="SD",5,IF(J25="EP",6,IF(N25&lt;=60%,3,IF(N25&lt;=80%,2,1)))))</f>
        <v>2</v>
      </c>
      <c r="P25" s="38" t="s">
        <v>135</v>
      </c>
      <c r="Q25" s="20" t="s">
        <v>136</v>
      </c>
      <c r="R25" s="34"/>
      <c r="S25" s="22">
        <v>46142</v>
      </c>
    </row>
    <row r="26" ht="75" spans="1:19">
      <c r="A26" s="8">
        <v>25</v>
      </c>
      <c r="B26" s="9" t="s">
        <v>19</v>
      </c>
      <c r="C26" s="10" t="s">
        <v>20</v>
      </c>
      <c r="D26" s="9" t="s">
        <v>21</v>
      </c>
      <c r="E26" s="11" t="s">
        <v>113</v>
      </c>
      <c r="F26" s="12" t="s">
        <v>130</v>
      </c>
      <c r="G26" s="12" t="s">
        <v>137</v>
      </c>
      <c r="H26" s="13" t="s">
        <v>138</v>
      </c>
      <c r="I26" s="14" t="s">
        <v>26</v>
      </c>
      <c r="J26" s="30" t="s">
        <v>61</v>
      </c>
      <c r="K26" s="37">
        <v>8</v>
      </c>
      <c r="L26" s="37">
        <v>8</v>
      </c>
      <c r="M26" s="17">
        <v>1</v>
      </c>
      <c r="N26" s="17">
        <f t="shared" si="0"/>
        <v>1</v>
      </c>
      <c r="O26" s="18">
        <f t="shared" ref="O26:O28" si="3">IF(J26="NA",4,IF(J26="SD",5,IF(J26="EP",6,IF(AND(N26&gt;(79%*M26)),3,IF(AND(N26&gt;=(60%*M26)),2,IF(AND(N26&lt;(60%*M26)),1))))))</f>
        <v>3</v>
      </c>
      <c r="P26" s="39" t="s">
        <v>139</v>
      </c>
      <c r="Q26" s="20" t="s">
        <v>140</v>
      </c>
      <c r="R26" s="21"/>
      <c r="S26" s="22">
        <v>46142</v>
      </c>
    </row>
    <row r="27" ht="67.5" spans="1:19">
      <c r="A27" s="8">
        <v>26</v>
      </c>
      <c r="B27" s="9" t="s">
        <v>19</v>
      </c>
      <c r="C27" s="10" t="s">
        <v>20</v>
      </c>
      <c r="D27" s="9" t="s">
        <v>21</v>
      </c>
      <c r="E27" s="11" t="s">
        <v>113</v>
      </c>
      <c r="F27" s="12" t="s">
        <v>141</v>
      </c>
      <c r="G27" s="12" t="s">
        <v>142</v>
      </c>
      <c r="H27" s="13" t="s">
        <v>143</v>
      </c>
      <c r="I27" s="14" t="s">
        <v>26</v>
      </c>
      <c r="J27" s="30" t="s">
        <v>144</v>
      </c>
      <c r="K27" s="37">
        <v>15236584487</v>
      </c>
      <c r="L27" s="37">
        <v>15236584487.95</v>
      </c>
      <c r="M27" s="17">
        <v>1</v>
      </c>
      <c r="N27" s="17">
        <f t="shared" si="0"/>
        <v>0.99999999993765</v>
      </c>
      <c r="O27" s="18">
        <f t="shared" si="3"/>
        <v>3</v>
      </c>
      <c r="P27" s="32" t="s">
        <v>145</v>
      </c>
      <c r="Q27" s="40" t="s">
        <v>146</v>
      </c>
      <c r="R27" s="34"/>
      <c r="S27" s="22">
        <v>46142</v>
      </c>
    </row>
    <row r="28" ht="81" spans="1:19">
      <c r="A28" s="8">
        <v>27</v>
      </c>
      <c r="B28" s="9" t="s">
        <v>19</v>
      </c>
      <c r="C28" s="10" t="s">
        <v>20</v>
      </c>
      <c r="D28" s="9" t="s">
        <v>21</v>
      </c>
      <c r="E28" s="11" t="s">
        <v>113</v>
      </c>
      <c r="F28" s="12" t="s">
        <v>141</v>
      </c>
      <c r="G28" s="12" t="s">
        <v>147</v>
      </c>
      <c r="H28" s="13" t="s">
        <v>148</v>
      </c>
      <c r="I28" s="14" t="s">
        <v>26</v>
      </c>
      <c r="J28" s="30" t="s">
        <v>149</v>
      </c>
      <c r="K28" s="37">
        <v>14412814460</v>
      </c>
      <c r="L28" s="41">
        <v>15983379270</v>
      </c>
      <c r="M28" s="17">
        <v>1</v>
      </c>
      <c r="N28" s="17">
        <f t="shared" si="0"/>
        <v>0.901737624849592</v>
      </c>
      <c r="O28" s="18">
        <f t="shared" si="3"/>
        <v>3</v>
      </c>
      <c r="P28" s="42" t="s">
        <v>150</v>
      </c>
      <c r="Q28" s="40" t="s">
        <v>151</v>
      </c>
      <c r="R28" s="34"/>
      <c r="S28" s="22">
        <v>46142</v>
      </c>
    </row>
    <row r="29" ht="90" spans="1:19">
      <c r="A29" s="8">
        <v>28</v>
      </c>
      <c r="B29" s="9" t="s">
        <v>19</v>
      </c>
      <c r="C29" s="10" t="s">
        <v>20</v>
      </c>
      <c r="D29" s="9" t="s">
        <v>21</v>
      </c>
      <c r="E29" s="11" t="s">
        <v>113</v>
      </c>
      <c r="F29" s="12" t="s">
        <v>141</v>
      </c>
      <c r="G29" s="12" t="s">
        <v>152</v>
      </c>
      <c r="H29" s="29" t="s">
        <v>153</v>
      </c>
      <c r="I29" s="14" t="s">
        <v>154</v>
      </c>
      <c r="J29" s="30" t="s">
        <v>155</v>
      </c>
      <c r="K29" s="41">
        <v>1306270066</v>
      </c>
      <c r="L29" s="37">
        <v>14412814460</v>
      </c>
      <c r="M29" s="17">
        <v>1</v>
      </c>
      <c r="N29" s="17">
        <f t="shared" si="0"/>
        <v>0.0906325457547033</v>
      </c>
      <c r="O29" s="43">
        <f>IF(J29="NA",4,IF(J29="SD",5,IF(J29="EP",6,IF(N29&lt;=4%,3,IF(N29&lt;=6%,2,1)))))</f>
        <v>1</v>
      </c>
      <c r="P29" s="44" t="s">
        <v>156</v>
      </c>
      <c r="Q29" s="40" t="s">
        <v>157</v>
      </c>
      <c r="R29" s="34"/>
      <c r="S29" s="22">
        <v>46142</v>
      </c>
    </row>
    <row r="30" ht="85.5" spans="1:19">
      <c r="A30" s="8">
        <v>29</v>
      </c>
      <c r="B30" s="9" t="s">
        <v>19</v>
      </c>
      <c r="C30" s="10" t="s">
        <v>20</v>
      </c>
      <c r="D30" s="9" t="s">
        <v>21</v>
      </c>
      <c r="E30" s="11" t="s">
        <v>113</v>
      </c>
      <c r="F30" s="12" t="s">
        <v>158</v>
      </c>
      <c r="G30" s="12" t="s">
        <v>159</v>
      </c>
      <c r="H30" s="13" t="s">
        <v>160</v>
      </c>
      <c r="I30" s="14" t="s">
        <v>26</v>
      </c>
      <c r="J30" s="30" t="s">
        <v>161</v>
      </c>
      <c r="K30" s="45">
        <v>43392251436</v>
      </c>
      <c r="L30" s="45">
        <v>123434277010.08</v>
      </c>
      <c r="M30" s="17">
        <v>1</v>
      </c>
      <c r="N30" s="17">
        <f t="shared" si="0"/>
        <v>0.351541342381391</v>
      </c>
      <c r="O30" s="18">
        <f>IF(J30="NA",4,IF(J30="SD",5,IF(J30="EP",6,IF(AND(N30&gt;(79%*M30)),3,IF(AND(N30&gt;=(60%*M30)),2,IF(AND(N30&lt;(60%*M30)),1))))))</f>
        <v>1</v>
      </c>
      <c r="P30" s="46" t="s">
        <v>162</v>
      </c>
      <c r="Q30" s="40" t="s">
        <v>163</v>
      </c>
      <c r="R30" s="34"/>
      <c r="S30" s="22">
        <v>46142</v>
      </c>
    </row>
    <row r="31" ht="60" spans="1:19">
      <c r="A31" s="8">
        <v>30</v>
      </c>
      <c r="B31" s="9" t="s">
        <v>19</v>
      </c>
      <c r="C31" s="10" t="s">
        <v>20</v>
      </c>
      <c r="D31" s="9" t="s">
        <v>21</v>
      </c>
      <c r="E31" s="11" t="s">
        <v>113</v>
      </c>
      <c r="F31" s="12" t="s">
        <v>164</v>
      </c>
      <c r="G31" s="12" t="s">
        <v>165</v>
      </c>
      <c r="H31" s="13" t="s">
        <v>166</v>
      </c>
      <c r="I31" s="14" t="s">
        <v>167</v>
      </c>
      <c r="J31" s="15" t="s">
        <v>168</v>
      </c>
      <c r="K31" s="35">
        <v>4466671171.19</v>
      </c>
      <c r="L31" s="35">
        <v>15983379270</v>
      </c>
      <c r="M31" s="17">
        <v>1</v>
      </c>
      <c r="N31" s="17">
        <f t="shared" si="0"/>
        <v>0.279457247165105</v>
      </c>
      <c r="O31" s="18">
        <f>IF(J31="NA",4,IF(J31="SD",5,IF(J31="EP",6,IF(N31&lt;=10%,3,IF(N31&lt;=20%,2,1)))))</f>
        <v>1</v>
      </c>
      <c r="P31" s="32" t="s">
        <v>169</v>
      </c>
      <c r="Q31" s="20" t="s">
        <v>170</v>
      </c>
      <c r="R31" s="34"/>
      <c r="S31" s="22">
        <v>46142</v>
      </c>
    </row>
    <row r="32" ht="60" spans="1:19">
      <c r="A32" s="8">
        <v>31</v>
      </c>
      <c r="B32" s="9" t="s">
        <v>19</v>
      </c>
      <c r="C32" s="10" t="s">
        <v>20</v>
      </c>
      <c r="D32" s="9" t="s">
        <v>21</v>
      </c>
      <c r="E32" s="11" t="s">
        <v>113</v>
      </c>
      <c r="F32" s="47" t="s">
        <v>171</v>
      </c>
      <c r="G32" s="12" t="s">
        <v>172</v>
      </c>
      <c r="H32" s="13" t="s">
        <v>173</v>
      </c>
      <c r="I32" s="14" t="s">
        <v>26</v>
      </c>
      <c r="J32" s="30" t="s">
        <v>61</v>
      </c>
      <c r="K32" s="35">
        <v>142</v>
      </c>
      <c r="L32" s="35">
        <v>142</v>
      </c>
      <c r="M32" s="17">
        <v>1</v>
      </c>
      <c r="N32" s="17">
        <f t="shared" si="0"/>
        <v>1</v>
      </c>
      <c r="O32" s="18">
        <f t="shared" ref="O32:O39" si="4">IF(J32="NA",4,IF(J32="SD",5,IF(J32="EP",6,IF(AND(N32&gt;(79%*M32)),3,IF(AND(N32&gt;=(60%*M32)),2,IF(AND(N32&lt;(60%*M32)),1))))))</f>
        <v>3</v>
      </c>
      <c r="P32" s="36" t="s">
        <v>174</v>
      </c>
      <c r="Q32" s="20" t="s">
        <v>175</v>
      </c>
      <c r="R32" s="34"/>
      <c r="S32" s="22">
        <v>46142</v>
      </c>
    </row>
    <row r="33" ht="71.25" spans="1:19">
      <c r="A33" s="8">
        <v>32</v>
      </c>
      <c r="B33" s="9" t="s">
        <v>19</v>
      </c>
      <c r="C33" s="10" t="s">
        <v>20</v>
      </c>
      <c r="D33" s="9" t="s">
        <v>21</v>
      </c>
      <c r="E33" s="48" t="s">
        <v>113</v>
      </c>
      <c r="F33" s="47" t="s">
        <v>171</v>
      </c>
      <c r="G33" s="12" t="s">
        <v>176</v>
      </c>
      <c r="H33" s="13" t="s">
        <v>177</v>
      </c>
      <c r="I33" s="14" t="s">
        <v>26</v>
      </c>
      <c r="J33" s="15" t="s">
        <v>61</v>
      </c>
      <c r="K33" s="35">
        <v>965</v>
      </c>
      <c r="L33" s="35">
        <v>965</v>
      </c>
      <c r="M33" s="17">
        <v>1</v>
      </c>
      <c r="N33" s="17">
        <f t="shared" si="0"/>
        <v>1</v>
      </c>
      <c r="O33" s="18">
        <f t="shared" si="4"/>
        <v>3</v>
      </c>
      <c r="P33" s="36" t="s">
        <v>178</v>
      </c>
      <c r="Q33" s="20" t="s">
        <v>179</v>
      </c>
      <c r="R33" s="34"/>
      <c r="S33" s="22">
        <v>46142</v>
      </c>
    </row>
    <row r="34" ht="60" spans="1:19">
      <c r="A34" s="8">
        <v>33</v>
      </c>
      <c r="B34" s="9" t="s">
        <v>19</v>
      </c>
      <c r="C34" s="10" t="s">
        <v>20</v>
      </c>
      <c r="D34" s="9" t="s">
        <v>21</v>
      </c>
      <c r="E34" s="48" t="s">
        <v>113</v>
      </c>
      <c r="F34" s="47" t="s">
        <v>171</v>
      </c>
      <c r="G34" s="12" t="s">
        <v>180</v>
      </c>
      <c r="H34" s="13" t="s">
        <v>181</v>
      </c>
      <c r="I34" s="14" t="s">
        <v>26</v>
      </c>
      <c r="J34" s="30" t="s">
        <v>182</v>
      </c>
      <c r="K34" s="37">
        <v>1079</v>
      </c>
      <c r="L34" s="37">
        <v>1091</v>
      </c>
      <c r="M34" s="17">
        <v>1</v>
      </c>
      <c r="N34" s="17">
        <f t="shared" si="0"/>
        <v>0.989000916590284</v>
      </c>
      <c r="O34" s="18">
        <f t="shared" si="4"/>
        <v>3</v>
      </c>
      <c r="P34" s="36" t="s">
        <v>183</v>
      </c>
      <c r="Q34" s="20" t="s">
        <v>184</v>
      </c>
      <c r="R34" s="34"/>
      <c r="S34" s="22">
        <v>46142</v>
      </c>
    </row>
    <row r="35" ht="60" spans="1:19">
      <c r="A35" s="8">
        <v>34</v>
      </c>
      <c r="B35" s="9" t="s">
        <v>19</v>
      </c>
      <c r="C35" s="10" t="s">
        <v>20</v>
      </c>
      <c r="D35" s="9" t="s">
        <v>21</v>
      </c>
      <c r="E35" s="11" t="s">
        <v>185</v>
      </c>
      <c r="F35" s="12" t="s">
        <v>186</v>
      </c>
      <c r="G35" s="12" t="s">
        <v>187</v>
      </c>
      <c r="H35" s="13" t="s">
        <v>188</v>
      </c>
      <c r="I35" s="14" t="s">
        <v>26</v>
      </c>
      <c r="J35" s="15" t="s">
        <v>189</v>
      </c>
      <c r="K35" s="35">
        <v>16</v>
      </c>
      <c r="L35" s="35">
        <v>18</v>
      </c>
      <c r="M35" s="17">
        <v>1</v>
      </c>
      <c r="N35" s="17">
        <f t="shared" si="0"/>
        <v>0.888888888888889</v>
      </c>
      <c r="O35" s="18">
        <f t="shared" si="4"/>
        <v>3</v>
      </c>
      <c r="P35" s="36" t="s">
        <v>190</v>
      </c>
      <c r="Q35" s="49" t="s">
        <v>28</v>
      </c>
      <c r="R35" s="50"/>
      <c r="S35" s="22">
        <v>46142</v>
      </c>
    </row>
    <row r="36" ht="60" spans="1:19">
      <c r="A36" s="8">
        <v>35</v>
      </c>
      <c r="B36" s="9" t="s">
        <v>19</v>
      </c>
      <c r="C36" s="10" t="s">
        <v>20</v>
      </c>
      <c r="D36" s="9" t="s">
        <v>21</v>
      </c>
      <c r="E36" s="11" t="s">
        <v>185</v>
      </c>
      <c r="F36" s="12" t="s">
        <v>186</v>
      </c>
      <c r="G36" s="12" t="s">
        <v>191</v>
      </c>
      <c r="H36" s="13" t="s">
        <v>192</v>
      </c>
      <c r="I36" s="14" t="s">
        <v>26</v>
      </c>
      <c r="J36" s="15" t="s">
        <v>144</v>
      </c>
      <c r="K36" s="35">
        <v>75</v>
      </c>
      <c r="L36" s="35">
        <v>75</v>
      </c>
      <c r="M36" s="17">
        <v>1</v>
      </c>
      <c r="N36" s="17">
        <f t="shared" si="0"/>
        <v>1</v>
      </c>
      <c r="O36" s="18">
        <f t="shared" si="4"/>
        <v>3</v>
      </c>
      <c r="P36" s="36" t="s">
        <v>193</v>
      </c>
      <c r="Q36" s="20" t="s">
        <v>194</v>
      </c>
      <c r="R36" s="34"/>
      <c r="S36" s="22">
        <v>46142</v>
      </c>
    </row>
    <row r="37" ht="57" spans="1:19">
      <c r="A37" s="8">
        <v>36</v>
      </c>
      <c r="B37" s="9" t="s">
        <v>19</v>
      </c>
      <c r="C37" s="10" t="s">
        <v>20</v>
      </c>
      <c r="D37" s="9" t="s">
        <v>21</v>
      </c>
      <c r="E37" s="11" t="s">
        <v>185</v>
      </c>
      <c r="F37" s="12" t="s">
        <v>195</v>
      </c>
      <c r="G37" s="12" t="s">
        <v>196</v>
      </c>
      <c r="H37" s="13" t="s">
        <v>197</v>
      </c>
      <c r="I37" s="14" t="s">
        <v>26</v>
      </c>
      <c r="J37" s="15" t="s">
        <v>127</v>
      </c>
      <c r="K37" s="51" t="s">
        <v>127</v>
      </c>
      <c r="L37" s="51" t="s">
        <v>127</v>
      </c>
      <c r="M37" s="17">
        <v>1</v>
      </c>
      <c r="N37" s="17" t="str">
        <f t="shared" si="0"/>
        <v>EP</v>
      </c>
      <c r="O37" s="18">
        <f t="shared" si="4"/>
        <v>6</v>
      </c>
      <c r="P37" s="36" t="s">
        <v>198</v>
      </c>
      <c r="Q37" s="20" t="s">
        <v>199</v>
      </c>
      <c r="R37" s="34"/>
      <c r="S37" s="22">
        <v>46142</v>
      </c>
    </row>
    <row r="38" ht="45" spans="1:19">
      <c r="A38" s="8">
        <v>37</v>
      </c>
      <c r="B38" s="9" t="s">
        <v>19</v>
      </c>
      <c r="C38" s="10" t="s">
        <v>20</v>
      </c>
      <c r="D38" s="9" t="s">
        <v>21</v>
      </c>
      <c r="E38" s="11" t="s">
        <v>200</v>
      </c>
      <c r="F38" s="47" t="s">
        <v>200</v>
      </c>
      <c r="G38" s="12" t="s">
        <v>201</v>
      </c>
      <c r="H38" s="13" t="s">
        <v>202</v>
      </c>
      <c r="I38" s="14" t="s">
        <v>26</v>
      </c>
      <c r="J38" s="52" t="s">
        <v>61</v>
      </c>
      <c r="K38" s="16">
        <v>4</v>
      </c>
      <c r="L38" s="16">
        <v>7</v>
      </c>
      <c r="M38" s="17">
        <v>1</v>
      </c>
      <c r="N38" s="17">
        <f t="shared" si="0"/>
        <v>0.571428571428571</v>
      </c>
      <c r="O38" s="18">
        <f t="shared" si="4"/>
        <v>1</v>
      </c>
      <c r="P38" s="19" t="s">
        <v>203</v>
      </c>
      <c r="Q38" s="20" t="s">
        <v>204</v>
      </c>
      <c r="R38" s="21"/>
      <c r="S38" s="22">
        <v>46142</v>
      </c>
    </row>
    <row r="39" ht="45" spans="1:19">
      <c r="A39" s="8">
        <v>38</v>
      </c>
      <c r="B39" s="9" t="s">
        <v>19</v>
      </c>
      <c r="C39" s="10" t="s">
        <v>20</v>
      </c>
      <c r="D39" s="9" t="s">
        <v>21</v>
      </c>
      <c r="E39" s="11" t="s">
        <v>200</v>
      </c>
      <c r="F39" s="47" t="s">
        <v>200</v>
      </c>
      <c r="G39" s="12" t="s">
        <v>205</v>
      </c>
      <c r="H39" s="13" t="s">
        <v>206</v>
      </c>
      <c r="I39" s="14" t="s">
        <v>26</v>
      </c>
      <c r="J39" s="15" t="s">
        <v>127</v>
      </c>
      <c r="K39" s="16">
        <v>0</v>
      </c>
      <c r="L39" s="16">
        <v>0</v>
      </c>
      <c r="M39" s="17">
        <v>1</v>
      </c>
      <c r="N39" s="17" t="str">
        <f t="shared" si="0"/>
        <v>EP</v>
      </c>
      <c r="O39" s="18">
        <f t="shared" si="4"/>
        <v>6</v>
      </c>
      <c r="P39" s="19" t="s">
        <v>207</v>
      </c>
      <c r="Q39" s="20" t="s">
        <v>208</v>
      </c>
      <c r="R39" s="21"/>
      <c r="S39" s="22">
        <v>46142</v>
      </c>
    </row>
  </sheetData>
  <sheetProtection algorithmName="SHA-512" hashValue="Gboprvrg9fSEjOO5uqBWBQS4b2vK5BwwUcDRTfZfyZNFzbnL7gfLH34IjItn/kpvNJR2aCwrcIhk6bvp4/AaWw==" saltValue="Jk32Ui8w2vhkmLkd4yELhg==" spinCount="100000" sheet="1" selectLockedCells="1" insertHyperlinks="0" autoFilter="0"/>
  <autoFilter xmlns:etc="http://www.wps.cn/officeDocument/2017/etCustomData" ref="A1:S39" etc:filterBottomFollowUsedRange="0">
    <extLst/>
  </autoFilter>
  <conditionalFormatting sqref="O2:O39">
    <cfRule type="cellIs" dxfId="0" priority="6" operator="equal">
      <formula>2</formula>
    </cfRule>
    <cfRule type="cellIs" dxfId="1" priority="13" operator="equal">
      <formula>3</formula>
    </cfRule>
    <cfRule type="cellIs" dxfId="2" priority="46" operator="equal">
      <formula>1</formula>
    </cfRule>
    <cfRule type="cellIs" dxfId="3" priority="47" operator="equal">
      <formula>4</formula>
    </cfRule>
    <cfRule type="cellIs" dxfId="4" priority="48" operator="equal">
      <formula>5</formula>
    </cfRule>
    <cfRule type="cellIs" dxfId="5" priority="49" operator="equal">
      <formula>6</formula>
    </cfRule>
  </conditionalFormatting>
  <dataValidations count="1">
    <dataValidation type="textLength" operator="lessThanOrEqual" showInputMessage="1" showErrorMessage="1" errorTitle="error error" error="solo 300 caracteres" sqref="P$1:P$1048576">
      <formula1>300</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zoomScale="104" zoomScaleNormal="104" topLeftCell="A16" workbookViewId="0">
      <selection activeCell="A1" sqref="$A1:$XFD1048576"/>
    </sheetView>
  </sheetViews>
  <sheetFormatPr defaultColWidth="11" defaultRowHeight="13.5" outlineLevelCol="1"/>
  <cols>
    <col min="1" max="1" width="41.9" customWidth="1"/>
    <col min="2" max="2" width="109.9" customWidth="1"/>
  </cols>
  <sheetData>
    <row r="1" ht="15" spans="1:2">
      <c r="A1" s="1" t="s">
        <v>0</v>
      </c>
      <c r="B1" s="2" t="s">
        <v>209</v>
      </c>
    </row>
    <row r="2" ht="27" spans="1:2">
      <c r="A2" s="1" t="s">
        <v>1</v>
      </c>
      <c r="B2" s="2" t="s">
        <v>210</v>
      </c>
    </row>
    <row r="3" ht="40.5" spans="1:2">
      <c r="A3" s="1" t="s">
        <v>2</v>
      </c>
      <c r="B3" s="2" t="s">
        <v>211</v>
      </c>
    </row>
    <row r="4" ht="40.5" spans="1:2">
      <c r="A4" s="1" t="s">
        <v>3</v>
      </c>
      <c r="B4" s="2" t="s">
        <v>212</v>
      </c>
    </row>
    <row r="5" ht="94.5" spans="1:2">
      <c r="A5" s="1" t="s">
        <v>4</v>
      </c>
      <c r="B5" s="2" t="s">
        <v>213</v>
      </c>
    </row>
    <row r="6" ht="337.5" spans="1:2">
      <c r="A6" s="1" t="s">
        <v>5</v>
      </c>
      <c r="B6" s="2" t="s">
        <v>214</v>
      </c>
    </row>
    <row r="7" ht="27" spans="1:2">
      <c r="A7" s="3" t="s">
        <v>6</v>
      </c>
      <c r="B7" s="2" t="s">
        <v>215</v>
      </c>
    </row>
    <row r="8" ht="15" spans="1:2">
      <c r="A8" s="3" t="s">
        <v>7</v>
      </c>
      <c r="B8" s="2" t="s">
        <v>216</v>
      </c>
    </row>
    <row r="9" ht="54" spans="1:2">
      <c r="A9" s="1" t="s">
        <v>8</v>
      </c>
      <c r="B9" s="2" t="s">
        <v>217</v>
      </c>
    </row>
    <row r="10" ht="297" spans="1:2">
      <c r="A10" s="1" t="s">
        <v>9</v>
      </c>
      <c r="B10" s="2" t="s">
        <v>218</v>
      </c>
    </row>
    <row r="11" ht="27" spans="1:2">
      <c r="A11" s="1" t="s">
        <v>10</v>
      </c>
      <c r="B11" s="2" t="s">
        <v>219</v>
      </c>
    </row>
    <row r="12" ht="27" spans="1:2">
      <c r="A12" s="1" t="s">
        <v>11</v>
      </c>
      <c r="B12" s="2" t="s">
        <v>220</v>
      </c>
    </row>
    <row r="13" ht="15" spans="1:2">
      <c r="A13" s="1" t="s">
        <v>12</v>
      </c>
      <c r="B13" s="2" t="s">
        <v>221</v>
      </c>
    </row>
    <row r="14" ht="43.5" spans="1:2">
      <c r="A14" s="1" t="s">
        <v>13</v>
      </c>
      <c r="B14" s="2" t="s">
        <v>222</v>
      </c>
    </row>
    <row r="15" ht="54" spans="1:2">
      <c r="A15" s="1" t="s">
        <v>14</v>
      </c>
      <c r="B15" s="2" t="s">
        <v>223</v>
      </c>
    </row>
    <row r="16" ht="310.5" spans="1:2">
      <c r="A16" s="1" t="s">
        <v>15</v>
      </c>
      <c r="B16" s="2" t="s">
        <v>224</v>
      </c>
    </row>
    <row r="17" ht="28.5" spans="1:2">
      <c r="A17" s="1" t="s">
        <v>16</v>
      </c>
      <c r="B17" s="2" t="s">
        <v>225</v>
      </c>
    </row>
    <row r="18" ht="40.5" spans="1:2">
      <c r="A18" s="1" t="s">
        <v>17</v>
      </c>
      <c r="B18" s="2" t="s">
        <v>226</v>
      </c>
    </row>
    <row r="19" ht="15" spans="1:2">
      <c r="A19" s="1" t="s">
        <v>18</v>
      </c>
      <c r="B19" s="2" t="s">
        <v>227</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hoja a diligenciar</vt:lpstr>
      <vt:lpstr>Indicaciones- diligenciamiento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HRPL</cp:lastModifiedBy>
  <dcterms:created xsi:type="dcterms:W3CDTF">2025-03-28T21:41:00Z</dcterms:created>
  <dcterms:modified xsi:type="dcterms:W3CDTF">2026-05-29T22:37:13Z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C956845448D9492DA7AC602F374FD34B_13</vt:lpwstr>
  </property>
  <property fmtid="{D5CDD505-2E9C-101B-9397-08002B2CF9AE}" pid="3" name="KSOProductBuildVer">
    <vt:lpwstr>3082-12.1.0.26880</vt:lpwstr>
  </property>
  <property fmtid="{D5CDD505-2E9C-101B-9397-08002B2CF9AE}" pid="4" name="CalculationRule">
    <vt:i4>0</vt:i4>
  </property>
</Properties>
</file>